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checkCompatibility="1" defaultThemeVersion="124226"/>
  <mc:AlternateContent xmlns:mc="http://schemas.openxmlformats.org/markup-compatibility/2006">
    <mc:Choice Requires="x15">
      <x15ac:absPath xmlns:x15ac="http://schemas.microsoft.com/office/spreadsheetml/2010/11/ac" url="Q:\FiscalAffairs\AO&amp;CR\2026\AO Saint Paul Police Foundation Deposits\"/>
    </mc:Choice>
  </mc:AlternateContent>
  <xr:revisionPtr revIDLastSave="0" documentId="13_ncr:1_{0F901A85-9F84-4D63-ADF3-8996F74F50F3}" xr6:coauthVersionLast="47" xr6:coauthVersionMax="47" xr10:uidLastSave="{00000000-0000-0000-0000-000000000000}"/>
  <bookViews>
    <workbookView xWindow="6630" yWindow="3225" windowWidth="25695" windowHeight="16545" xr2:uid="{00000000-000D-0000-FFFF-FFFF00000000}"/>
  </bookViews>
  <sheets>
    <sheet name="Financial Analysis Temp revised" sheetId="7" r:id="rId1"/>
    <sheet name="Instructions" sheetId="3" r:id="rId2"/>
    <sheet name="Financial Analysis Template" sheetId="6" r:id="rId3"/>
    <sheet name="Financial Analysis working" sheetId="1" r:id="rId4"/>
    <sheet name="Operating Budget Reference" sheetId="4" r:id="rId5"/>
    <sheet name="Capital Budget Reference" sheetId="5" r:id="rId6"/>
    <sheet name="Drop Down Menus" sheetId="2" r:id="rId7"/>
  </sheets>
  <definedNames>
    <definedName name="_xlnm._FilterDatabase" localSheetId="6" hidden="1">'Drop Down Menus'!$J$5:$J$7</definedName>
    <definedName name="Appropriated?">'Drop Down Menus'!$J$5:$J$7</definedName>
    <definedName name="Budget">'Drop Down Menus'!$D$5:$D$9</definedName>
    <definedName name="Company">'Drop Down Menus'!$L$4:$L$10</definedName>
    <definedName name="Departments">'Drop Down Menus'!$B$5:$B$26</definedName>
    <definedName name="Fund">'Drop Down Menus'!$F$5:$F$10</definedName>
    <definedName name="Funding_Source">'Drop Down Menus'!$H$5:$H$10</definedName>
    <definedName name="_xlnm.Print_Area" localSheetId="5">'Capital Budget Reference'!$B$3:$F$18</definedName>
    <definedName name="_xlnm.Print_Area" localSheetId="0">'Financial Analysis Temp revised'!$A$2:$I$88</definedName>
    <definedName name="_xlnm.Print_Area" localSheetId="2">'Financial Analysis Template'!$A$2:$I$116</definedName>
    <definedName name="_xlnm.Print_Area" localSheetId="3">'Financial Analysis working'!$A$2:$I$127</definedName>
    <definedName name="_xlnm.Print_Area" localSheetId="1">Instructions!$C$1:$N$54</definedName>
    <definedName name="_xlnm.Print_Area" localSheetId="4">'Operating Budget Reference'!$B$3:$F$19</definedName>
    <definedName name="_xlnm.Print_Titles" localSheetId="5">'Capital Budget Reference'!$3:$6</definedName>
    <definedName name="_xlnm.Print_Titles" localSheetId="4">'Operating Budget Reference'!$3:$6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36" i="7" l="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A61" i="7" s="1"/>
  <c r="A62" i="7" s="1"/>
  <c r="A63" i="7" s="1"/>
  <c r="A64" i="7" s="1"/>
  <c r="A65" i="7" s="1"/>
  <c r="A66" i="7" s="1"/>
  <c r="A67" i="7" s="1"/>
  <c r="A68" i="7" s="1"/>
  <c r="A69" i="7" s="1"/>
  <c r="A70" i="7" s="1"/>
  <c r="A71" i="7" s="1"/>
  <c r="H59" i="7"/>
  <c r="I60" i="7" l="1"/>
  <c r="I61" i="7"/>
  <c r="I62" i="7"/>
  <c r="H70" i="7"/>
  <c r="G70" i="7"/>
  <c r="I69" i="7"/>
  <c r="I68" i="7"/>
  <c r="H63" i="7"/>
  <c r="G63" i="7"/>
  <c r="I59" i="7"/>
  <c r="I58" i="7"/>
  <c r="H47" i="7"/>
  <c r="G47" i="7"/>
  <c r="I46" i="7"/>
  <c r="I45" i="7"/>
  <c r="H39" i="7"/>
  <c r="G39" i="7"/>
  <c r="I35" i="7"/>
  <c r="I34" i="7"/>
  <c r="B18" i="7"/>
  <c r="F10" i="7"/>
  <c r="A4" i="7"/>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72" i="7" s="1"/>
  <c r="A73" i="7" s="1"/>
  <c r="A74" i="7" s="1"/>
  <c r="A75" i="7" s="1"/>
  <c r="A76" i="7" s="1"/>
  <c r="A77" i="7" s="1"/>
  <c r="A78" i="7" s="1"/>
  <c r="A79" i="7" s="1"/>
  <c r="A80" i="7" s="1"/>
  <c r="A81" i="7" s="1"/>
  <c r="A82" i="7" s="1"/>
  <c r="A83" i="7" s="1"/>
  <c r="A84" i="7" s="1"/>
  <c r="A85" i="7" s="1"/>
  <c r="A86" i="7" s="1"/>
  <c r="A87" i="7" s="1"/>
  <c r="A88" i="7" s="1"/>
  <c r="A32" i="6"/>
  <c r="A33" i="6" s="1"/>
  <c r="A34" i="6" s="1"/>
  <c r="A35" i="6" s="1"/>
  <c r="A36" i="6" s="1"/>
  <c r="A37" i="6" s="1"/>
  <c r="A38" i="6" s="1"/>
  <c r="A39" i="6" s="1"/>
  <c r="A40" i="6" s="1"/>
  <c r="A41" i="6" s="1"/>
  <c r="A42" i="6" s="1"/>
  <c r="A43" i="6" s="1"/>
  <c r="A44" i="6" s="1"/>
  <c r="A45" i="6" s="1"/>
  <c r="A46" i="6" s="1"/>
  <c r="A47" i="6" s="1"/>
  <c r="A48" i="6" s="1"/>
  <c r="A49" i="6" s="1"/>
  <c r="A50" i="6" s="1"/>
  <c r="A51" i="6" s="1"/>
  <c r="A52" i="6" s="1"/>
  <c r="A53" i="6" s="1"/>
  <c r="A54" i="6" s="1"/>
  <c r="A55" i="6" s="1"/>
  <c r="A56" i="6" s="1"/>
  <c r="A57" i="6" s="1"/>
  <c r="A58" i="6" s="1"/>
  <c r="A59" i="6" s="1"/>
  <c r="A60" i="6" s="1"/>
  <c r="A61" i="6" s="1"/>
  <c r="A62" i="6" s="1"/>
  <c r="A63" i="6" s="1"/>
  <c r="A64" i="6" s="1"/>
  <c r="A65" i="6" s="1"/>
  <c r="A66" i="6" s="1"/>
  <c r="A67" i="6" s="1"/>
  <c r="A68" i="6" s="1"/>
  <c r="A69" i="6" s="1"/>
  <c r="A70" i="6" s="1"/>
  <c r="A71" i="6" s="1"/>
  <c r="A72" i="6" s="1"/>
  <c r="A73" i="6" s="1"/>
  <c r="A74" i="6" s="1"/>
  <c r="A75" i="6" s="1"/>
  <c r="A76" i="6" s="1"/>
  <c r="A77" i="6" s="1"/>
  <c r="A78" i="6" s="1"/>
  <c r="A79" i="6" s="1"/>
  <c r="A80" i="6" s="1"/>
  <c r="A81" i="6" s="1"/>
  <c r="A82" i="6" s="1"/>
  <c r="A83" i="6" s="1"/>
  <c r="A84" i="6" s="1"/>
  <c r="A85" i="6" s="1"/>
  <c r="A86" i="6" s="1"/>
  <c r="A87" i="6" s="1"/>
  <c r="A88" i="6" s="1"/>
  <c r="A89" i="6" s="1"/>
  <c r="A90" i="6" s="1"/>
  <c r="A91" i="6" s="1"/>
  <c r="A92" i="6" s="1"/>
  <c r="A93" i="6" s="1"/>
  <c r="A94" i="6" s="1"/>
  <c r="A95" i="6" s="1"/>
  <c r="A96" i="6" s="1"/>
  <c r="A97" i="6" s="1"/>
  <c r="A98" i="6" s="1"/>
  <c r="A99" i="6" s="1"/>
  <c r="A100" i="6" s="1"/>
  <c r="A101" i="6" s="1"/>
  <c r="A102" i="6" s="1"/>
  <c r="A103" i="6" s="1"/>
  <c r="A104" i="6" s="1"/>
  <c r="A105" i="6" s="1"/>
  <c r="A20" i="6"/>
  <c r="A21" i="6" s="1"/>
  <c r="A22" i="6" s="1"/>
  <c r="A23" i="6" s="1"/>
  <c r="A24" i="6" s="1"/>
  <c r="A25" i="6" s="1"/>
  <c r="A26" i="6" s="1"/>
  <c r="A27" i="6" s="1"/>
  <c r="A28" i="6" s="1"/>
  <c r="A29" i="6" s="1"/>
  <c r="A30" i="6" s="1"/>
  <c r="A31" i="6" s="1"/>
  <c r="H98" i="6"/>
  <c r="I98" i="6"/>
  <c r="G98" i="6"/>
  <c r="I95" i="6"/>
  <c r="I96" i="6"/>
  <c r="I97" i="6"/>
  <c r="I88" i="6"/>
  <c r="I83" i="6"/>
  <c r="I84" i="6"/>
  <c r="I85" i="6"/>
  <c r="I86" i="6"/>
  <c r="I87" i="6"/>
  <c r="I94" i="6"/>
  <c r="H89" i="6"/>
  <c r="G89" i="6"/>
  <c r="H72" i="6"/>
  <c r="G72" i="6"/>
  <c r="I71" i="6"/>
  <c r="I70" i="6"/>
  <c r="H64" i="6"/>
  <c r="G64" i="6"/>
  <c r="I60" i="6"/>
  <c r="I59" i="6"/>
  <c r="I58" i="6"/>
  <c r="I57" i="6"/>
  <c r="I56" i="6"/>
  <c r="I55" i="6"/>
  <c r="I54" i="6"/>
  <c r="I53" i="6"/>
  <c r="I52" i="6"/>
  <c r="I51" i="6"/>
  <c r="I50" i="6"/>
  <c r="I49" i="6"/>
  <c r="I48" i="6"/>
  <c r="I47" i="6"/>
  <c r="I46" i="6"/>
  <c r="I45" i="6"/>
  <c r="I44" i="6"/>
  <c r="I43" i="6"/>
  <c r="I42" i="6"/>
  <c r="I41" i="6"/>
  <c r="I40" i="6"/>
  <c r="I39" i="6"/>
  <c r="I38" i="6"/>
  <c r="I37" i="6"/>
  <c r="I36" i="6"/>
  <c r="I35" i="6"/>
  <c r="I34" i="6"/>
  <c r="B18" i="6"/>
  <c r="F10" i="6"/>
  <c r="A4" i="6"/>
  <c r="A5" i="6" s="1"/>
  <c r="A6" i="6" s="1"/>
  <c r="A7" i="6" s="1"/>
  <c r="A8" i="6" s="1"/>
  <c r="A9" i="6" s="1"/>
  <c r="A10" i="6" s="1"/>
  <c r="A11" i="6" s="1"/>
  <c r="A12" i="6" s="1"/>
  <c r="A13" i="6" s="1"/>
  <c r="A14" i="6" s="1"/>
  <c r="A15" i="6" s="1"/>
  <c r="A16" i="6" s="1"/>
  <c r="A17" i="6" s="1"/>
  <c r="A18" i="6" s="1"/>
  <c r="A19" i="6" s="1"/>
  <c r="X101" i="1"/>
  <c r="W101" i="1"/>
  <c r="R101" i="1"/>
  <c r="Q101" i="1"/>
  <c r="P101" i="1"/>
  <c r="O101" i="1"/>
  <c r="N101" i="1"/>
  <c r="L101" i="1"/>
  <c r="K101" i="1"/>
  <c r="H101" i="1"/>
  <c r="G101" i="1"/>
  <c r="J101" i="1"/>
  <c r="M97" i="1"/>
  <c r="M101" i="1" s="1"/>
  <c r="V96" i="1"/>
  <c r="V101" i="1" s="1"/>
  <c r="U95" i="1"/>
  <c r="U101" i="1" s="1"/>
  <c r="T94" i="1"/>
  <c r="T101" i="1" s="1"/>
  <c r="S93" i="1"/>
  <c r="S101" i="1" s="1"/>
  <c r="R92" i="1"/>
  <c r="Q91" i="1"/>
  <c r="P90" i="1"/>
  <c r="O89" i="1"/>
  <c r="L87" i="1"/>
  <c r="K86" i="1"/>
  <c r="N88" i="1"/>
  <c r="I89" i="1" s="1"/>
  <c r="I88" i="1"/>
  <c r="I87" i="1"/>
  <c r="I90" i="1"/>
  <c r="I91" i="1"/>
  <c r="I92" i="1"/>
  <c r="I93" i="1"/>
  <c r="I94" i="1"/>
  <c r="I95" i="1"/>
  <c r="I96" i="1"/>
  <c r="I97" i="1"/>
  <c r="I86" i="1"/>
  <c r="I70" i="7" l="1"/>
  <c r="I47" i="7"/>
  <c r="I63" i="7"/>
  <c r="I39" i="7"/>
  <c r="I72" i="6"/>
  <c r="I89" i="6"/>
  <c r="I64" i="6"/>
  <c r="A106" i="6"/>
  <c r="A107" i="6" s="1"/>
  <c r="A108" i="6" s="1"/>
  <c r="A109" i="6" s="1"/>
  <c r="A110" i="6" s="1"/>
  <c r="A111" i="6" s="1"/>
  <c r="A112" i="6" s="1"/>
  <c r="A113" i="6" s="1"/>
  <c r="A114" i="6" s="1"/>
  <c r="A115" i="6" s="1"/>
  <c r="A116" i="6" s="1"/>
  <c r="W35" i="1" l="1"/>
  <c r="W36" i="1"/>
  <c r="W37" i="1"/>
  <c r="W38" i="1"/>
  <c r="W40" i="1"/>
  <c r="W41" i="1"/>
  <c r="W42" i="1"/>
  <c r="W43" i="1"/>
  <c r="W45" i="1"/>
  <c r="W46" i="1"/>
  <c r="W48" i="1"/>
  <c r="W49" i="1"/>
  <c r="W50" i="1"/>
  <c r="W51" i="1"/>
  <c r="W52" i="1"/>
  <c r="W53" i="1"/>
  <c r="W54" i="1"/>
  <c r="W55" i="1"/>
  <c r="W56" i="1"/>
  <c r="W58" i="1"/>
  <c r="W59" i="1"/>
  <c r="W61" i="1"/>
  <c r="X61" i="1" s="1"/>
  <c r="W62" i="1"/>
  <c r="X62" i="1" s="1"/>
  <c r="W63" i="1"/>
  <c r="X63" i="1" s="1"/>
  <c r="W34" i="1"/>
  <c r="W71" i="1" l="1"/>
  <c r="W70" i="1"/>
  <c r="V57" i="1"/>
  <c r="V64" i="1" s="1"/>
  <c r="T57" i="1"/>
  <c r="W57" i="1" s="1"/>
  <c r="U64" i="1"/>
  <c r="S60" i="1"/>
  <c r="S64" i="1" s="1"/>
  <c r="P60" i="1"/>
  <c r="O47" i="1"/>
  <c r="W47" i="1" s="1"/>
  <c r="N44" i="1"/>
  <c r="W44" i="1" s="1"/>
  <c r="X44" i="1" s="1"/>
  <c r="N64" i="1"/>
  <c r="O64" i="1"/>
  <c r="Q64" i="1"/>
  <c r="R64" i="1"/>
  <c r="I60" i="1"/>
  <c r="I59" i="1"/>
  <c r="X59" i="1" s="1"/>
  <c r="I58" i="1"/>
  <c r="X58" i="1" s="1"/>
  <c r="I57" i="1"/>
  <c r="I56" i="1"/>
  <c r="X56" i="1" s="1"/>
  <c r="I55" i="1"/>
  <c r="X55" i="1" s="1"/>
  <c r="I54" i="1"/>
  <c r="X54" i="1" s="1"/>
  <c r="I53" i="1"/>
  <c r="X53" i="1" s="1"/>
  <c r="I52" i="1"/>
  <c r="X52" i="1" s="1"/>
  <c r="I51" i="1"/>
  <c r="X51" i="1" s="1"/>
  <c r="I50" i="1"/>
  <c r="X50" i="1" s="1"/>
  <c r="I49" i="1"/>
  <c r="X49" i="1" s="1"/>
  <c r="I48" i="1"/>
  <c r="X48" i="1" s="1"/>
  <c r="I47" i="1"/>
  <c r="I46" i="1"/>
  <c r="X46" i="1" s="1"/>
  <c r="I45" i="1"/>
  <c r="X45" i="1" s="1"/>
  <c r="I44" i="1"/>
  <c r="I43" i="1"/>
  <c r="X43" i="1" s="1"/>
  <c r="I42" i="1"/>
  <c r="X42" i="1" s="1"/>
  <c r="I41" i="1"/>
  <c r="X41" i="1" s="1"/>
  <c r="I40" i="1"/>
  <c r="X40" i="1" s="1"/>
  <c r="K39" i="1"/>
  <c r="M64" i="1"/>
  <c r="L64" i="1"/>
  <c r="X47" i="1" l="1"/>
  <c r="W72" i="1"/>
  <c r="P64" i="1"/>
  <c r="T60" i="1"/>
  <c r="T64" i="1" s="1"/>
  <c r="X57" i="1"/>
  <c r="K64" i="1"/>
  <c r="W39" i="1"/>
  <c r="I35" i="1"/>
  <c r="X35" i="1" s="1"/>
  <c r="I71" i="1"/>
  <c r="I72" i="1"/>
  <c r="I73" i="1"/>
  <c r="I74" i="1"/>
  <c r="G75" i="1"/>
  <c r="M32" i="1"/>
  <c r="W60" i="1" l="1"/>
  <c r="X60" i="1" s="1"/>
  <c r="I36" i="1"/>
  <c r="X36" i="1" s="1"/>
  <c r="I37" i="1"/>
  <c r="X37" i="1" s="1"/>
  <c r="I38" i="1"/>
  <c r="X38" i="1" s="1"/>
  <c r="I39" i="1"/>
  <c r="X39" i="1" s="1"/>
  <c r="W64" i="1" l="1"/>
  <c r="H64" i="1"/>
  <c r="G64" i="1"/>
  <c r="F10" i="1"/>
  <c r="I106" i="1" l="1"/>
  <c r="I85" i="1"/>
  <c r="I101" i="1" s="1"/>
  <c r="I34" i="1" l="1"/>
  <c r="I64" i="1" l="1"/>
  <c r="X34" i="1"/>
  <c r="H109" i="1" l="1"/>
  <c r="I109" i="1" l="1"/>
  <c r="A4" i="1" l="1"/>
  <c r="A5" i="1" s="1"/>
  <c r="A6" i="1" s="1"/>
  <c r="A7" i="1" s="1"/>
  <c r="A8" i="1" s="1"/>
  <c r="A9" i="1" s="1"/>
  <c r="A10" i="1" s="1"/>
  <c r="A11" i="1" s="1"/>
  <c r="A12" i="1" s="1"/>
  <c r="A13" i="1" s="1"/>
  <c r="A14" i="1" s="1"/>
  <c r="A15" i="1" s="1"/>
  <c r="A16" i="1" s="1"/>
  <c r="A17" i="1" s="1"/>
  <c r="A18" i="1" s="1"/>
  <c r="A19" i="1" s="1"/>
  <c r="A20" i="1" s="1"/>
  <c r="A21" i="1" s="1"/>
  <c r="A22" i="1" s="1"/>
  <c r="A23" i="1" s="1"/>
  <c r="A24" i="1" s="1"/>
  <c r="A25" i="1" s="1"/>
  <c r="A26" i="1" s="1"/>
  <c r="A27" i="1" s="1"/>
  <c r="A28" i="1" s="1"/>
  <c r="B18" i="1"/>
  <c r="A29" i="1" l="1"/>
  <c r="A30" i="1" s="1"/>
  <c r="A31" i="1" s="1"/>
  <c r="A32" i="1" s="1"/>
  <c r="A33" i="1" s="1"/>
  <c r="A34" i="1" s="1"/>
  <c r="A63" i="1" l="1"/>
  <c r="A64" i="1" s="1"/>
  <c r="A65" i="1" s="1"/>
  <c r="A66" i="1" s="1"/>
  <c r="A67" i="1" s="1"/>
  <c r="A68" i="1" s="1"/>
  <c r="A69" i="1" s="1"/>
  <c r="A70" i="1" s="1"/>
  <c r="A74" i="1" s="1"/>
  <c r="A75" i="1" s="1"/>
  <c r="A76" i="1" s="1"/>
  <c r="A77" i="1" s="1"/>
  <c r="A78" i="1" s="1"/>
  <c r="A79" i="1" s="1"/>
  <c r="A80" i="1" s="1"/>
  <c r="A81" i="1" s="1"/>
  <c r="A82" i="1" s="1"/>
  <c r="A83" i="1" s="1"/>
  <c r="A84" i="1" s="1"/>
  <c r="A85" i="1" s="1"/>
  <c r="A100" i="1" s="1"/>
  <c r="A101" i="1" s="1"/>
  <c r="A102" i="1" s="1"/>
  <c r="A103" i="1" s="1"/>
  <c r="A104" i="1" s="1"/>
  <c r="A105" i="1" s="1"/>
  <c r="A106"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35" i="1"/>
  <c r="H75" i="1" l="1"/>
  <c r="I70" i="1"/>
  <c r="I75" i="1" s="1"/>
</calcChain>
</file>

<file path=xl/sharedStrings.xml><?xml version="1.0" encoding="utf-8"?>
<sst xmlns="http://schemas.openxmlformats.org/spreadsheetml/2006/main" count="556" uniqueCount="266">
  <si>
    <t>Departments</t>
  </si>
  <si>
    <t>CIB Budget</t>
  </si>
  <si>
    <t>Affected Budgets</t>
  </si>
  <si>
    <t>City Attorney's Office</t>
  </si>
  <si>
    <t>City Council</t>
  </si>
  <si>
    <t>Emergency Management</t>
  </si>
  <si>
    <t>Financial Services</t>
  </si>
  <si>
    <t>Fire and Safety Services</t>
  </si>
  <si>
    <t>General Government Accounts</t>
  </si>
  <si>
    <t>Human Resources</t>
  </si>
  <si>
    <t>Mayor's Office</t>
  </si>
  <si>
    <t>Parks and Recreation</t>
  </si>
  <si>
    <t>Police Department</t>
  </si>
  <si>
    <t>Public Works</t>
  </si>
  <si>
    <t>Public Health</t>
  </si>
  <si>
    <t>Budget Affected:</t>
  </si>
  <si>
    <t>Total Amount of Transaction:</t>
  </si>
  <si>
    <t>General vs. Special Fund</t>
  </si>
  <si>
    <t>General Fund</t>
  </si>
  <si>
    <t>Special Fund</t>
  </si>
  <si>
    <t>Fiscal Analysis</t>
  </si>
  <si>
    <t>CURRENT</t>
  </si>
  <si>
    <t>AMENDED</t>
  </si>
  <si>
    <t xml:space="preserve">  Description</t>
  </si>
  <si>
    <t xml:space="preserve"> BUDGET </t>
  </si>
  <si>
    <t>CHANGES</t>
  </si>
  <si>
    <t>Detail Accounting Codes:</t>
  </si>
  <si>
    <t>(Action Accomplished)</t>
  </si>
  <si>
    <t>Operating Budget</t>
  </si>
  <si>
    <t>Safety and Inspections</t>
  </si>
  <si>
    <t>Technology and Communications</t>
  </si>
  <si>
    <t>(Select Department)</t>
  </si>
  <si>
    <t>(Choose CIB or Operating)</t>
  </si>
  <si>
    <t>Funding Source</t>
  </si>
  <si>
    <t>Funding Source:</t>
  </si>
  <si>
    <t>Charter Citation:</t>
  </si>
  <si>
    <t>Transfer of Appropriations</t>
  </si>
  <si>
    <t>Grant</t>
  </si>
  <si>
    <t>Donation</t>
  </si>
  <si>
    <t>(Select Funding Source)</t>
  </si>
  <si>
    <t>Spending Changes</t>
  </si>
  <si>
    <t>Financing Changes</t>
  </si>
  <si>
    <t>TOTAL:</t>
  </si>
  <si>
    <t>Other</t>
  </si>
  <si>
    <t>HREEO</t>
  </si>
  <si>
    <t>HRA</t>
  </si>
  <si>
    <t>PED</t>
  </si>
  <si>
    <t>City of Saint Paul Financial Analysis</t>
  </si>
  <si>
    <t>(Choose General, Special or Capital)</t>
  </si>
  <si>
    <t>Capital</t>
  </si>
  <si>
    <t xml:space="preserve">BUDGET </t>
  </si>
  <si>
    <t>Multiple Departments</t>
  </si>
  <si>
    <t>Public Library Agency</t>
  </si>
  <si>
    <t>Both Operating and CIB Budgets</t>
  </si>
  <si>
    <t>Multiple Funds</t>
  </si>
  <si>
    <t>Multiple</t>
  </si>
  <si>
    <t>RiverCentre</t>
  </si>
  <si>
    <t>Water Department</t>
  </si>
  <si>
    <t>File ID Number:</t>
  </si>
  <si>
    <t xml:space="preserve"> </t>
  </si>
  <si>
    <t>Appropriation already included in budget?</t>
  </si>
  <si>
    <t>Already Appropriated?</t>
  </si>
  <si>
    <t>(Yes or No?)</t>
  </si>
  <si>
    <t>Yes</t>
  </si>
  <si>
    <t>No</t>
  </si>
  <si>
    <t>Company</t>
  </si>
  <si>
    <t>(Choose Company)</t>
  </si>
  <si>
    <t>Account</t>
  </si>
  <si>
    <t>Account Category</t>
  </si>
  <si>
    <t>Fund-Dept-Cost Center</t>
  </si>
  <si>
    <t>Activity</t>
  </si>
  <si>
    <t>Life to Date Activity Budget</t>
  </si>
  <si>
    <t>GL Annual Budget</t>
  </si>
  <si>
    <t>GENERAL LEDGER (GL) - ANNUAL BUDGET</t>
  </si>
  <si>
    <t>ACTIVITY LEDGER (AC) - LIFE TO DATE ACTIVITY BUDGET</t>
  </si>
  <si>
    <t>Complete this section for Grants, Capital, Capital Bond Proceeds, STAR, TIF, and HRA amendments.</t>
  </si>
  <si>
    <t>Activity Group</t>
  </si>
  <si>
    <t>City of Saint Paul Financial Analysis Template Instructions</t>
  </si>
  <si>
    <t>Purpose of the Fiscal Analysis Template:</t>
  </si>
  <si>
    <t xml:space="preserve">• Provide summary information of the fiscal impact of financial resolutions that </t>
  </si>
  <si>
    <t xml:space="preserve">   come before the Mayor and City Council</t>
  </si>
  <si>
    <t xml:space="preserve">• Provide accurate accounting information (codes, and amounts) so that budget </t>
  </si>
  <si>
    <t xml:space="preserve">   amendments can be reflected in the Infor system.</t>
  </si>
  <si>
    <t>• Resolutions and administrative orders without this information will not be approved</t>
  </si>
  <si>
    <t xml:space="preserve">   by OFS, and will be returned to the resolution drafter.</t>
  </si>
  <si>
    <t>Financial Analysis Template</t>
  </si>
  <si>
    <t xml:space="preserve">   this file. Pop-up windows will appear throughout the file to provide more details on</t>
  </si>
  <si>
    <t xml:space="preserve">   what information is required.</t>
  </si>
  <si>
    <t xml:space="preserve">   resolutions, including:</t>
  </si>
  <si>
    <t>- Grants: applying for, accepting, and budgeting</t>
  </si>
  <si>
    <t>- Donations: soliciting, accepting, and budgeting</t>
  </si>
  <si>
    <t>- Budget amendments: both resolutions and administrative orders</t>
  </si>
  <si>
    <t>- All other resolutions with a financial impact</t>
  </si>
  <si>
    <t>• Required fields are marked with red font or borders.</t>
  </si>
  <si>
    <r>
      <t xml:space="preserve">• </t>
    </r>
    <r>
      <rPr>
        <b/>
        <sz val="11"/>
        <color theme="1"/>
        <rFont val="Calibri"/>
        <family val="2"/>
        <scheme val="minor"/>
      </rPr>
      <t>General Ledger  (GL) - Annual Budget</t>
    </r>
  </si>
  <si>
    <t>- This section is required for all changes to the budget via budget amendment or administrative order</t>
  </si>
  <si>
    <r>
      <t xml:space="preserve">• </t>
    </r>
    <r>
      <rPr>
        <b/>
        <sz val="11"/>
        <color theme="1"/>
        <rFont val="Calibri"/>
        <family val="2"/>
        <scheme val="minor"/>
      </rPr>
      <t>Activity Ledger (AC) - Life to Date Activity Budget</t>
    </r>
  </si>
  <si>
    <t>• Grants</t>
  </si>
  <si>
    <t>• Capital and Capital Bond Proceeds</t>
  </si>
  <si>
    <t>• STAR</t>
  </si>
  <si>
    <t>• TIF</t>
  </si>
  <si>
    <t>• HRA</t>
  </si>
  <si>
    <t>Budget Reference Tabs</t>
  </si>
  <si>
    <t xml:space="preserve">   what kind of Mayoral and/or Council action is required for budget changes to the operating and capital</t>
  </si>
  <si>
    <t xml:space="preserve">   budgets. Charter and administrative code citations for various financial resolutions are also provided.</t>
  </si>
  <si>
    <t>• If you have questions about what is required to accomplish a particular financial action, please</t>
  </si>
  <si>
    <t xml:space="preserve">   contact your budget analyst.</t>
  </si>
  <si>
    <r>
      <t xml:space="preserve">• Provide the requested information in the </t>
    </r>
    <r>
      <rPr>
        <u/>
        <sz val="11"/>
        <color rgb="FF00B050"/>
        <rFont val="Calibri"/>
        <family val="2"/>
        <scheme val="minor"/>
      </rPr>
      <t>Financial Analysis Template (green tab)</t>
    </r>
    <r>
      <rPr>
        <sz val="11"/>
        <rFont val="Calibri"/>
        <family val="2"/>
        <scheme val="minor"/>
      </rPr>
      <t xml:space="preserve"> of</t>
    </r>
  </si>
  <si>
    <r>
      <t xml:space="preserve">• Complete the </t>
    </r>
    <r>
      <rPr>
        <b/>
        <sz val="11"/>
        <color theme="1"/>
        <rFont val="Calibri"/>
        <family val="2"/>
        <scheme val="minor"/>
      </rPr>
      <t>top section</t>
    </r>
    <r>
      <rPr>
        <sz val="11"/>
        <rFont val="Calibri"/>
        <family val="2"/>
        <scheme val="minor"/>
      </rPr>
      <t xml:space="preserve"> (line #s 1-27) of the Financial Analysis Template for any finance related</t>
    </r>
  </si>
  <si>
    <r>
      <t xml:space="preserve">- Complete the </t>
    </r>
    <r>
      <rPr>
        <b/>
        <sz val="11"/>
        <color theme="1"/>
        <rFont val="Calibri"/>
        <family val="2"/>
        <scheme val="minor"/>
      </rPr>
      <t>General Ledger</t>
    </r>
    <r>
      <rPr>
        <sz val="11"/>
        <rFont val="Calibri"/>
        <family val="2"/>
        <scheme val="minor"/>
      </rPr>
      <t xml:space="preserve"> section for all changes to the annual budget</t>
    </r>
  </si>
  <si>
    <r>
      <t xml:space="preserve">- Provide accurate </t>
    </r>
    <r>
      <rPr>
        <b/>
        <sz val="11"/>
        <color theme="1"/>
        <rFont val="Calibri"/>
        <family val="2"/>
        <scheme val="minor"/>
      </rPr>
      <t>GL account codes</t>
    </r>
    <r>
      <rPr>
        <sz val="11"/>
        <rFont val="Calibri"/>
        <family val="2"/>
        <scheme val="minor"/>
      </rPr>
      <t>: Company, Accounting Unit (fund-department-cost center), Account</t>
    </r>
  </si>
  <si>
    <r>
      <t xml:space="preserve">- Complete the </t>
    </r>
    <r>
      <rPr>
        <b/>
        <sz val="11"/>
        <color theme="1"/>
        <rFont val="Calibri"/>
        <family val="2"/>
        <scheme val="minor"/>
      </rPr>
      <t>Activity Ledger</t>
    </r>
    <r>
      <rPr>
        <sz val="11"/>
        <rFont val="Calibri"/>
        <family val="2"/>
        <scheme val="minor"/>
      </rPr>
      <t xml:space="preserve"> section </t>
    </r>
    <r>
      <rPr>
        <u/>
        <sz val="11"/>
        <color theme="1"/>
        <rFont val="Calibri"/>
        <family val="2"/>
        <scheme val="minor"/>
      </rPr>
      <t>in addition to</t>
    </r>
    <r>
      <rPr>
        <sz val="11"/>
        <rFont val="Calibri"/>
        <family val="2"/>
        <scheme val="minor"/>
      </rPr>
      <t xml:space="preserve"> the GL section for changes to the following budgets:</t>
    </r>
  </si>
  <si>
    <r>
      <t xml:space="preserve">• The </t>
    </r>
    <r>
      <rPr>
        <u/>
        <sz val="11"/>
        <color rgb="FF00B0F0"/>
        <rFont val="Calibri"/>
        <family val="2"/>
        <scheme val="minor"/>
      </rPr>
      <t>Operating Budget Reference</t>
    </r>
    <r>
      <rPr>
        <sz val="11"/>
        <color rgb="FF00B0F0"/>
        <rFont val="Calibri"/>
        <family val="2"/>
        <scheme val="minor"/>
      </rPr>
      <t xml:space="preserve"> </t>
    </r>
    <r>
      <rPr>
        <sz val="11"/>
        <rFont val="Calibri"/>
        <family val="2"/>
        <scheme val="minor"/>
      </rPr>
      <t xml:space="preserve">and </t>
    </r>
    <r>
      <rPr>
        <u/>
        <sz val="11"/>
        <color rgb="FF00B0F0"/>
        <rFont val="Calibri"/>
        <family val="2"/>
        <scheme val="minor"/>
      </rPr>
      <t>CIB Budget Reference</t>
    </r>
    <r>
      <rPr>
        <sz val="11"/>
        <color rgb="FF00B0F0"/>
        <rFont val="Calibri"/>
        <family val="2"/>
        <scheme val="minor"/>
      </rPr>
      <t xml:space="preserve"> </t>
    </r>
    <r>
      <rPr>
        <sz val="11"/>
        <rFont val="Calibri"/>
        <family val="2"/>
        <scheme val="minor"/>
      </rPr>
      <t>pages (blue tabs) contain guidance on</t>
    </r>
  </si>
  <si>
    <t>Operating Budget Changes Procedures Guide</t>
  </si>
  <si>
    <t>In order to:</t>
  </si>
  <si>
    <t xml:space="preserve">Resolution, A.O., or Other Documentation Required? </t>
  </si>
  <si>
    <t>Resolution/AO Action</t>
  </si>
  <si>
    <t>Charter/Code Citation</t>
  </si>
  <si>
    <t>Agenda Section</t>
  </si>
  <si>
    <t>1.)</t>
  </si>
  <si>
    <r>
      <t xml:space="preserve">Recognize additional/unanticipated revenues 
</t>
    </r>
    <r>
      <rPr>
        <sz val="12"/>
        <rFont val="Times"/>
        <family val="1"/>
      </rPr>
      <t>(Ex. Outperforming revenues, outside donations, etc.)</t>
    </r>
  </si>
  <si>
    <t>Budget Amendment Resolution and Public Hearing</t>
  </si>
  <si>
    <t>- Mayor certifies that there are available for appropriation total revenues in excess of those estimated in the budget
- Amend spending and financing to recognize  new revenue in the appropriate company and activity</t>
  </si>
  <si>
    <t>C.C. 10.07.1</t>
  </si>
  <si>
    <t>Public Hearing</t>
  </si>
  <si>
    <t>2.)</t>
  </si>
  <si>
    <t>Accept a Grant</t>
  </si>
  <si>
    <t>a.) If no budget has previously been established for the grant</t>
  </si>
  <si>
    <t>Award Letter and/or Grant Agreement
Budget Amendment Resolution and Public Hearing</t>
  </si>
  <si>
    <t>- Mayor certifies that there are available for appropriation total revenues in excess of those estimated in the budget
- Amend spending and financing to recognize the grant in the appropriate company and activity</t>
  </si>
  <si>
    <t>C.C. 10.07.1
Admin 41.03</t>
  </si>
  <si>
    <t>b.) Previously established grant budget</t>
  </si>
  <si>
    <t xml:space="preserve">Award Letter and/or Grant Agreement 
Resolution Accepting the Grant Funds (No public hearing needed)          </t>
  </si>
  <si>
    <t xml:space="preserve">- Accept the awarded grant funds
- Include in the resolution that the grant funds were included in the current year's budget </t>
  </si>
  <si>
    <t>Consent</t>
  </si>
  <si>
    <t>3.)</t>
  </si>
  <si>
    <r>
      <t xml:space="preserve">Transfer Appropriations </t>
    </r>
    <r>
      <rPr>
        <b/>
        <u/>
        <sz val="12"/>
        <rFont val="Times"/>
        <family val="1"/>
      </rPr>
      <t>within Departments</t>
    </r>
    <r>
      <rPr>
        <b/>
        <sz val="12"/>
        <rFont val="Times"/>
        <family val="1"/>
      </rPr>
      <t>:</t>
    </r>
  </si>
  <si>
    <t>a.) Within the same Fund/Company</t>
  </si>
  <si>
    <t>Administrative Order (A.O.)</t>
  </si>
  <si>
    <t>- Mayor may transfer any unencumbered appropriation balances within a department
- Administrative order is prepared to execute the transfer</t>
  </si>
  <si>
    <t xml:space="preserve">C.C. 10.07.4                                                                  </t>
  </si>
  <si>
    <t>b.) Between Funds/Companies</t>
  </si>
  <si>
    <t>Budget Amendment Resolution</t>
  </si>
  <si>
    <t>- Mayor recommends and council approves through resolution to transfer appropriations between companies
- Amend spending and financing to recognize  transfer</t>
  </si>
  <si>
    <t>4.)</t>
  </si>
  <si>
    <r>
      <t>Transfer Appropriations</t>
    </r>
    <r>
      <rPr>
        <b/>
        <u/>
        <sz val="12"/>
        <rFont val="Times"/>
        <family val="1"/>
      </rPr>
      <t xml:space="preserve"> between Departments</t>
    </r>
  </si>
  <si>
    <t>- Mayor recommends and council approves through resolution to transfer appropriations between departments
- Amend spending and financing to recognize  transfer</t>
  </si>
  <si>
    <t xml:space="preserve">5.) </t>
  </si>
  <si>
    <r>
      <t>Allow appropriations to lapse (non-capital improvement dollars)</t>
    </r>
    <r>
      <rPr>
        <sz val="12"/>
        <rFont val="Times"/>
        <family val="1"/>
      </rPr>
      <t xml:space="preserve">
For Lapse of appropriations - Capital improvements see City Charter 10.09. 
For guidance on budget change procedures for accomplished or abandoned projects, see the CIB Project and Budget Changes Procedures Guide, numbers 1, 2, and 6. </t>
    </r>
  </si>
  <si>
    <t>None</t>
  </si>
  <si>
    <t>- No action required. 
-All non-encumbered appropriations will fall to fund balance at the end of the fiscal year.
- All encumbered appropriations will be re-appropriated in the following fiscal year's budget for the same purposes</t>
  </si>
  <si>
    <t>C.C. 10.08</t>
  </si>
  <si>
    <t>N/A</t>
  </si>
  <si>
    <t>6.)</t>
  </si>
  <si>
    <t>Enact Emergency Appropriation</t>
  </si>
  <si>
    <t>Emergency is defined as "a sudden or unforeseen situation affecting life, health, property, or the public peace or welfare that requires immediate council action", C.C. 6.06 Emergency Ordinances
Budget Amendment Resolution</t>
  </si>
  <si>
    <t>- Resolution to appropriate emergency funds is adopted by unanimous affirmative vote by the council</t>
  </si>
  <si>
    <t>C.C. 10.07.2
C.C. 6.06</t>
  </si>
  <si>
    <t>7.)</t>
  </si>
  <si>
    <t>Reduction of Appropriations</t>
  </si>
  <si>
    <t>Report by the Mayor of the estimated amount of the deficit
Recommendation by the Mayor to the City Council of steps to be taken</t>
  </si>
  <si>
    <t>- Resolution or other actions deemed necessary by Council to prevent or minimize any deficit</t>
  </si>
  <si>
    <t>C.C. 10.07.3</t>
  </si>
  <si>
    <t>Capital Project and Budget Changes Procedures Guide</t>
  </si>
  <si>
    <t>Resolution and/or A.O. Required? CIB</t>
  </si>
  <si>
    <t>Close a completed project with excess balances</t>
  </si>
  <si>
    <t>Administrative Order (completed by OFS)
Periodic review by the CIB Committee</t>
  </si>
  <si>
    <t>- Amend project financing and spending
- Transfer excess appropriation to contingency when applicable</t>
  </si>
  <si>
    <t>Administrative Code 57.09 (2)
City Charter 10.09 - Accomplished projects</t>
  </si>
  <si>
    <t>Close a completed project with no excess balances, but excess spending authority</t>
  </si>
  <si>
    <t xml:space="preserve">- Amend project financing and spending
</t>
  </si>
  <si>
    <t>City Charter 10.09 - Accomplished projects</t>
  </si>
  <si>
    <t>Close a completed project with no excess balances and no excess spending authority</t>
  </si>
  <si>
    <t>- Contact OFS with project budget codes to have the project inactivated in the finance system</t>
  </si>
  <si>
    <t>Adding new spending authority to an existing project (without changing the scope of the project)</t>
  </si>
  <si>
    <t>a.) Financing source is new money</t>
  </si>
  <si>
    <t>CIB Committee review and recommendation
Mayor recommends via resolution
Compliance with City Comprehensive Plan
Public hearing</t>
  </si>
  <si>
    <t>- Amend project financing and spending to recognize new revenue</t>
  </si>
  <si>
    <t>Administrative Code 57.09 (1)
City Charter 10.07.1</t>
  </si>
  <si>
    <t>b.) Financing source is contingency (less than $25,000)</t>
  </si>
  <si>
    <t>All proposed uses of Contingency funds must first be reviewed by OFS
Transfers within a department require an Administrative Order (completed by departments; verified and approved by OFS)
A.O.s require periodic review by CIB Committee
Transfers between departments require a resolution (completed by departments; verified and approved by OFS)</t>
  </si>
  <si>
    <t>- Reduce amount in appropriate contingency fund
- Amend project spending and financing to recognize  use of contingency funding</t>
  </si>
  <si>
    <t>Administrative Code 57.09 (3) a
City Charter 10.07.4</t>
  </si>
  <si>
    <t>c.) Financing source is contingency (more than $25,000)</t>
  </si>
  <si>
    <t xml:space="preserve">All proposed uses of Contingency funds must first be reviewed by OFS
CIB Committee review and recommendation
Mayor recommends via resolution
Public hearing
</t>
  </si>
  <si>
    <r>
      <t>- Reduce amount in appropriate contingency fund ("</t>
    </r>
    <r>
      <rPr>
        <i/>
        <sz val="12"/>
        <rFont val="Times"/>
      </rPr>
      <t>unallocated reserve account</t>
    </r>
    <r>
      <rPr>
        <sz val="12"/>
        <rFont val="Times"/>
      </rPr>
      <t xml:space="preserve">")
</t>
    </r>
    <r>
      <rPr>
        <sz val="12"/>
        <rFont val="Times"/>
        <family val="1"/>
      </rPr>
      <t xml:space="preserve">
- Amend project spending and financing to recognize  use of contingency funding</t>
    </r>
  </si>
  <si>
    <t>Administrative Code 57.09 (3) b
City Charter 10.07.4</t>
  </si>
  <si>
    <r>
      <t xml:space="preserve">Add a new project
</t>
    </r>
    <r>
      <rPr>
        <sz val="12"/>
        <rFont val="Times"/>
      </rPr>
      <t xml:space="preserve">OR
</t>
    </r>
    <r>
      <rPr>
        <u/>
        <sz val="12"/>
        <rFont val="Times"/>
      </rPr>
      <t>Expand the scope of an existing project</t>
    </r>
  </si>
  <si>
    <t>b.) Financing source is contingency</t>
  </si>
  <si>
    <t>- Transfer dollars from contingency to new project
- Amend spending and financing to recognize  transfer</t>
  </si>
  <si>
    <t>Administrative Code 57.09 (1)
City Charter 10.07.4</t>
  </si>
  <si>
    <t>Declare a project abandoned</t>
  </si>
  <si>
    <t>Council resolution</t>
  </si>
  <si>
    <r>
      <t>- Identify project as abandoned 
-Transfer appropriation for the abandoned project to a separate contingency fund ("</t>
    </r>
    <r>
      <rPr>
        <i/>
        <sz val="12"/>
        <rFont val="Times"/>
      </rPr>
      <t>unallocated reserve account</t>
    </r>
    <r>
      <rPr>
        <sz val="12"/>
        <rFont val="Times"/>
      </rPr>
      <t>")</t>
    </r>
    <r>
      <rPr>
        <sz val="12"/>
        <rFont val="Times"/>
        <family val="1"/>
      </rPr>
      <t xml:space="preserve">
- Reappropriation of the funds needs CIB Committee review, Mayor recommendation, and Council approval (see either of the Add dollars to a project sections above)</t>
    </r>
  </si>
  <si>
    <t>Administrative Code 57.09 (4)
City Charter 10.09</t>
  </si>
  <si>
    <t>Replace an approved project with a new project</t>
  </si>
  <si>
    <t>1) Declare an approved project abandoned or completed with excess balances (see process above)
2) Add new project after capital improvement budget is adopted (see process above)</t>
  </si>
  <si>
    <t>- Can accomplish both steps in one resolution</t>
  </si>
  <si>
    <t>Consent
or
Public Hearing</t>
  </si>
  <si>
    <t>ATTACHED TO BOTH BUDGET RESOLUTIONS AND ADMINISTRATIVE ORDERS</t>
  </si>
  <si>
    <t>ALSO COMPLETE THE AC SECTION FOR ALL BUDGET CHANGES TO</t>
  </si>
  <si>
    <t>GRANTS, CAPITAL, BOND, STAR, TIF, OR HRA BUDGETS</t>
  </si>
  <si>
    <r>
      <t xml:space="preserve">- Provide accurate </t>
    </r>
    <r>
      <rPr>
        <b/>
        <sz val="11"/>
        <color theme="1"/>
        <rFont val="Calibri"/>
        <family val="2"/>
        <scheme val="minor"/>
      </rPr>
      <t>AC account codes</t>
    </r>
    <r>
      <rPr>
        <sz val="11"/>
        <rFont val="Calibri"/>
        <family val="2"/>
        <scheme val="minor"/>
      </rPr>
      <t>: Activity Group, Activity, Account Category</t>
    </r>
  </si>
  <si>
    <t>- If you need help with GL codes, check the Chart of Accounts crosswalk on the intranet or contact Lori Lee x68822</t>
  </si>
  <si>
    <t>- If you need help with AC codes, check the Chart of Accounts crosswalk on the intranet or contact Patty Germain x68807</t>
  </si>
  <si>
    <t>City Charter 10.7.1</t>
  </si>
  <si>
    <t>TRANSPORTATION</t>
  </si>
  <si>
    <t>LODGING</t>
  </si>
  <si>
    <t>MEALS</t>
  </si>
  <si>
    <t>CLOTHING ALLOWANCE</t>
  </si>
  <si>
    <t>OTHER MISC SUPPLIES</t>
  </si>
  <si>
    <t>SPPD Youth Fundraiser</t>
  </si>
  <si>
    <t>EXPLORER</t>
  </si>
  <si>
    <t>Stuff The Sleigh</t>
  </si>
  <si>
    <t>Balance 5/13/2025</t>
  </si>
  <si>
    <t>HOLIDAY GIVING</t>
  </si>
  <si>
    <t>Exp 2025</t>
  </si>
  <si>
    <t>PRIVATEGRANTS</t>
  </si>
  <si>
    <t>PROFESSIONAL</t>
  </si>
  <si>
    <t>ACTIVITY</t>
  </si>
  <si>
    <t>GENERAL PROFESSIONAL SERVICES</t>
  </si>
  <si>
    <t>FOOD AND BEVERAGE SERVICES</t>
  </si>
  <si>
    <t>EQUIPMENT MAINTENANCE CONTRACT</t>
  </si>
  <si>
    <t>TELEPHONE CELLULAR PHONE</t>
  </si>
  <si>
    <t>OUT OF TOWN REGISTRATION</t>
  </si>
  <si>
    <t>LOCAL REGISTRATION</t>
  </si>
  <si>
    <t>MEMBERSHIP DUES</t>
  </si>
  <si>
    <t>COMPUTER HARDWARE</t>
  </si>
  <si>
    <t>OFFICE EQUIPMENT</t>
  </si>
  <si>
    <t>BOOK PERIODICAL PICTURE</t>
  </si>
  <si>
    <t>OFFICE SUPPLIES CONTRACT</t>
  </si>
  <si>
    <t>CLOTHING NON-UNIFORM</t>
  </si>
  <si>
    <t>ATHLETIC CLOTHING</t>
  </si>
  <si>
    <t>LAW ENFORCEMENT SUPPLIES</t>
  </si>
  <si>
    <t>ATHLETIC RECREATION</t>
  </si>
  <si>
    <t>FOOD SERVICE SUPPLIES</t>
  </si>
  <si>
    <t>G2319900434300</t>
  </si>
  <si>
    <t xml:space="preserve">          G2319900433100 - SPPF - EXPLORER YOUTH FUNDRAISERS</t>
  </si>
  <si>
    <t xml:space="preserve">          G2319900433200 - MPLS POLICE FOUNDATION - STUFF THE SLEIGH</t>
  </si>
  <si>
    <t xml:space="preserve">          G2319900434300 - STP POLICE FOUNDATION EXPLORERS</t>
  </si>
  <si>
    <t xml:space="preserve">          G2319900434301 - EXPLORERS YOUTH PARTICIPATION</t>
  </si>
  <si>
    <t xml:space="preserve">          G2319900434320 - ST PAUL POLICE FOUNDATION PAL</t>
  </si>
  <si>
    <t xml:space="preserve">          G2319900434350 - ST PAUL POLICE FOUNDATION SWAT</t>
  </si>
  <si>
    <r>
      <t xml:space="preserve">          G2319900434370 - SPPF - </t>
    </r>
    <r>
      <rPr>
        <strike/>
        <sz val="10"/>
        <color rgb="FF000000"/>
        <rFont val="Arial"/>
        <family val="2"/>
      </rPr>
      <t>STAFF FUNDRAISERS</t>
    </r>
    <r>
      <rPr>
        <sz val="10"/>
        <color rgb="FF000000"/>
        <rFont val="Arial"/>
        <family val="2"/>
      </rPr>
      <t xml:space="preserve"> BIKE TRUCK</t>
    </r>
  </si>
  <si>
    <t xml:space="preserve">          G2319900434375 - SPPF - LECPA GALA GIVING MOMENT</t>
  </si>
  <si>
    <t xml:space="preserve">          G2319900434385 - SPPF - GALA GIVING - COAST</t>
  </si>
  <si>
    <t xml:space="preserve">          G2319900434400 - STP POLICE FOUND MENTAL HEALTH</t>
  </si>
  <si>
    <t xml:space="preserve">          G2319900434420 - RICHARD SCHULZE FAMILY FOUND</t>
  </si>
  <si>
    <t xml:space="preserve">          G2324900433500 - CAPITOL REGION WATERSHED DISTRICT CRWD (Ends 6/30/25)</t>
  </si>
  <si>
    <t>REMAINING BUDGET (ABUNDANCE) NEED</t>
  </si>
  <si>
    <t>TRAVEL AND TRAINING</t>
  </si>
  <si>
    <t>PUBLIC SAFETY SUPPLIES</t>
  </si>
  <si>
    <t>GEN MATERIALS AND SUPPLIES</t>
  </si>
  <si>
    <t xml:space="preserve">G2319900434370 </t>
  </si>
  <si>
    <t>G2319900434375</t>
  </si>
  <si>
    <t>SALARIES AND WAGES</t>
  </si>
  <si>
    <t>GPOLICE</t>
  </si>
  <si>
    <t>55550</t>
  </si>
  <si>
    <t xml:space="preserve">Reallocate Police Grant Fund 2025 budget to more acccurately account for expenses in accounting units 20023802 Private Foundation and 20023809 Police Foundation; update foundation project codes G2319900434300, G2319900434370, G2319900434375.  </t>
  </si>
  <si>
    <t>City Charter 10.7.4</t>
  </si>
  <si>
    <t>AO 25-27</t>
  </si>
  <si>
    <t>G2319900434420</t>
  </si>
  <si>
    <t>G2319900434410</t>
  </si>
  <si>
    <t>G2319900434310</t>
  </si>
  <si>
    <t>To reallocate Saint Paul Police Foundation activity budget to more accurately reflect the project spending based on the applications and awards from the Foundation.</t>
  </si>
  <si>
    <t>AO 26-18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</si>
</sst>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_);_(* \(#,##0\);_(* &quot;-&quot;??_);_(@_)"/>
    <numFmt numFmtId="165" formatCode="_(* #,##0.0_);_(* \(#,##0.0\);_(* &quot;-&quot;?_);_(@_)"/>
  </numFmts>
  <fonts count="35" x14ac:knownFonts="1">
    <font>
      <sz val="12"/>
      <name val="Times New Roman"/>
    </font>
    <font>
      <sz val="11"/>
      <color theme="1"/>
      <name val="Calibri"/>
      <family val="2"/>
      <scheme val="minor"/>
    </font>
    <font>
      <sz val="12"/>
      <name val="Times New Roman"/>
      <family val="1"/>
    </font>
    <font>
      <sz val="8"/>
      <name val="Times New Roman"/>
      <family val="1"/>
    </font>
    <font>
      <sz val="12"/>
      <name val="Arial"/>
      <family val="2"/>
    </font>
    <font>
      <b/>
      <u/>
      <sz val="12"/>
      <name val="Arial"/>
      <family val="2"/>
    </font>
    <font>
      <u/>
      <sz val="12"/>
      <name val="Arial"/>
      <family val="2"/>
    </font>
    <font>
      <sz val="12"/>
      <color indexed="10"/>
      <name val="Arial"/>
      <family val="2"/>
    </font>
    <font>
      <b/>
      <sz val="10"/>
      <name val="Arial"/>
      <family val="2"/>
    </font>
    <font>
      <b/>
      <u/>
      <sz val="10"/>
      <name val="Arial"/>
      <family val="2"/>
    </font>
    <font>
      <i/>
      <sz val="10"/>
      <name val="Arial"/>
      <family val="2"/>
    </font>
    <font>
      <sz val="10"/>
      <name val="Arial"/>
      <family val="2"/>
    </font>
    <font>
      <u/>
      <sz val="10"/>
      <name val="Arial"/>
      <family val="2"/>
    </font>
    <font>
      <sz val="10"/>
      <color indexed="10"/>
      <name val="Arial"/>
      <family val="2"/>
    </font>
    <font>
      <i/>
      <sz val="10"/>
      <color rgb="FFFF0000"/>
      <name val="Arial"/>
      <family val="2"/>
    </font>
    <font>
      <b/>
      <sz val="11"/>
      <color theme="1"/>
      <name val="Calibri"/>
      <family val="2"/>
      <scheme val="minor"/>
    </font>
    <font>
      <b/>
      <u/>
      <sz val="11"/>
      <color theme="1"/>
      <name val="Calibri"/>
      <family val="2"/>
      <scheme val="minor"/>
    </font>
    <font>
      <u/>
      <sz val="11"/>
      <color theme="1"/>
      <name val="Calibri"/>
      <family val="2"/>
      <scheme val="minor"/>
    </font>
    <font>
      <u/>
      <sz val="11"/>
      <color rgb="FF00B050"/>
      <name val="Calibri"/>
      <family val="2"/>
      <scheme val="minor"/>
    </font>
    <font>
      <u/>
      <sz val="11"/>
      <color rgb="FF00B0F0"/>
      <name val="Calibri"/>
      <family val="2"/>
      <scheme val="minor"/>
    </font>
    <font>
      <sz val="11"/>
      <color rgb="FF00B0F0"/>
      <name val="Calibri"/>
      <family val="2"/>
      <scheme val="minor"/>
    </font>
    <font>
      <sz val="11"/>
      <name val="Calibri"/>
      <family val="2"/>
      <scheme val="minor"/>
    </font>
    <font>
      <sz val="12"/>
      <name val="Times"/>
      <family val="1"/>
    </font>
    <font>
      <b/>
      <sz val="14"/>
      <name val="Times"/>
      <family val="1"/>
    </font>
    <font>
      <i/>
      <sz val="12"/>
      <name val="Times"/>
      <family val="1"/>
    </font>
    <font>
      <b/>
      <sz val="12"/>
      <name val="Times"/>
      <family val="1"/>
    </font>
    <font>
      <sz val="12"/>
      <color indexed="8"/>
      <name val="Times"/>
      <family val="1"/>
    </font>
    <font>
      <b/>
      <u/>
      <sz val="12"/>
      <name val="Times"/>
      <family val="1"/>
    </font>
    <font>
      <sz val="12"/>
      <name val="Times"/>
    </font>
    <font>
      <u/>
      <sz val="12"/>
      <name val="Times"/>
    </font>
    <font>
      <i/>
      <sz val="12"/>
      <name val="Times"/>
    </font>
    <font>
      <b/>
      <sz val="10"/>
      <color rgb="FFFF0000"/>
      <name val="Arial"/>
      <family val="2"/>
    </font>
    <font>
      <sz val="11"/>
      <name val="Arial"/>
      <family val="2"/>
    </font>
    <font>
      <sz val="10"/>
      <color rgb="FF000000"/>
      <name val="Arial"/>
      <family val="2"/>
    </font>
    <font>
      <strike/>
      <sz val="10"/>
      <color rgb="FF000000"/>
      <name val="Arial"/>
      <family val="2"/>
    </font>
  </fonts>
  <fills count="6">
    <fill>
      <patternFill patternType="none"/>
    </fill>
    <fill>
      <patternFill patternType="gray125"/>
    </fill>
    <fill>
      <patternFill patternType="solid">
        <fgColor theme="3" tint="0.79998168889431442"/>
        <bgColor indexed="64"/>
      </patternFill>
    </fill>
    <fill>
      <patternFill patternType="solid">
        <fgColor theme="3" tint="0.59999389629810485"/>
        <bgColor indexed="64"/>
      </patternFill>
    </fill>
    <fill>
      <patternFill patternType="solid">
        <fgColor theme="0"/>
        <bgColor indexed="64"/>
      </patternFill>
    </fill>
    <fill>
      <patternFill patternType="solid">
        <fgColor rgb="FFFFFF00"/>
        <bgColor indexed="64"/>
      </patternFill>
    </fill>
  </fills>
  <borders count="8">
    <border>
      <left/>
      <right/>
      <top/>
      <bottom/>
      <diagonal/>
    </border>
    <border>
      <left/>
      <right/>
      <top/>
      <bottom style="hair">
        <color indexed="64"/>
      </bottom>
      <diagonal/>
    </border>
    <border>
      <left/>
      <right/>
      <top/>
      <bottom style="thin">
        <color indexed="8"/>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style="hair">
        <color indexed="64"/>
      </top>
      <bottom style="hair">
        <color indexed="64"/>
      </bottom>
      <diagonal/>
    </border>
    <border>
      <left/>
      <right/>
      <top style="thin">
        <color indexed="8"/>
      </top>
      <bottom/>
      <diagonal/>
    </border>
  </borders>
  <cellStyleXfs count="4">
    <xf numFmtId="0" fontId="0" fillId="0" borderId="0"/>
    <xf numFmtId="43" fontId="2" fillId="0" borderId="0" applyFont="0" applyFill="0" applyBorder="0" applyAlignment="0" applyProtection="0"/>
    <xf numFmtId="0" fontId="1" fillId="0" borderId="0"/>
    <xf numFmtId="0" fontId="2" fillId="0" borderId="0"/>
  </cellStyleXfs>
  <cellXfs count="131">
    <xf numFmtId="0" fontId="0" fillId="0" borderId="0" xfId="0"/>
    <xf numFmtId="0" fontId="4" fillId="0" borderId="0" xfId="0" applyFont="1" applyAlignment="1">
      <alignment horizontal="center"/>
    </xf>
    <xf numFmtId="0" fontId="5" fillId="0" borderId="0" xfId="0" applyFont="1"/>
    <xf numFmtId="0" fontId="4" fillId="0" borderId="0" xfId="0" applyFont="1"/>
    <xf numFmtId="0" fontId="6" fillId="0" borderId="0" xfId="0" applyFont="1"/>
    <xf numFmtId="0" fontId="6" fillId="0" borderId="1" xfId="0" applyFont="1" applyBorder="1"/>
    <xf numFmtId="0" fontId="4" fillId="0" borderId="1" xfId="0" applyFont="1" applyBorder="1"/>
    <xf numFmtId="0" fontId="4" fillId="0" borderId="1" xfId="0" applyFont="1" applyBorder="1" applyAlignment="1"/>
    <xf numFmtId="0" fontId="6" fillId="0" borderId="0" xfId="0" applyFont="1" applyBorder="1"/>
    <xf numFmtId="0" fontId="4" fillId="0" borderId="0" xfId="0" applyFont="1" applyBorder="1"/>
    <xf numFmtId="0" fontId="4" fillId="0" borderId="0" xfId="0" applyFont="1" applyAlignment="1">
      <alignment wrapText="1"/>
    </xf>
    <xf numFmtId="0" fontId="4" fillId="0" borderId="0" xfId="0" applyFont="1" applyAlignment="1"/>
    <xf numFmtId="0" fontId="8" fillId="0" borderId="0" xfId="0" applyFont="1"/>
    <xf numFmtId="0" fontId="8" fillId="0" borderId="0" xfId="0" applyFont="1" applyAlignment="1">
      <alignment horizontal="center"/>
    </xf>
    <xf numFmtId="0" fontId="8" fillId="0" borderId="0" xfId="0" applyFont="1" applyBorder="1"/>
    <xf numFmtId="0" fontId="8" fillId="0" borderId="2" xfId="0" applyFont="1" applyBorder="1" applyAlignment="1">
      <alignment horizontal="center"/>
    </xf>
    <xf numFmtId="0" fontId="8" fillId="0" borderId="2" xfId="0" applyFont="1" applyBorder="1"/>
    <xf numFmtId="0" fontId="9" fillId="0" borderId="0" xfId="0" applyFont="1"/>
    <xf numFmtId="0" fontId="8" fillId="0" borderId="0" xfId="0" applyFont="1" applyBorder="1" applyAlignment="1">
      <alignment horizontal="center"/>
    </xf>
    <xf numFmtId="0" fontId="8" fillId="0" borderId="0" xfId="0" applyFont="1" applyBorder="1" applyAlignment="1">
      <alignment horizontal="right"/>
    </xf>
    <xf numFmtId="0" fontId="8" fillId="0" borderId="0" xfId="0" applyFont="1" applyBorder="1" applyAlignment="1">
      <alignment horizontal="left"/>
    </xf>
    <xf numFmtId="0" fontId="10" fillId="0" borderId="0" xfId="0" applyFont="1" applyBorder="1" applyAlignment="1">
      <alignment horizontal="left"/>
    </xf>
    <xf numFmtId="0" fontId="11" fillId="0" borderId="0" xfId="0" applyFont="1" applyBorder="1" applyAlignment="1">
      <alignment horizontal="center"/>
    </xf>
    <xf numFmtId="0" fontId="11" fillId="0" borderId="0" xfId="0" applyFont="1" applyBorder="1"/>
    <xf numFmtId="0" fontId="11" fillId="0" borderId="0" xfId="0" applyFont="1" applyBorder="1" applyAlignment="1">
      <alignment horizontal="right"/>
    </xf>
    <xf numFmtId="0" fontId="11" fillId="0" borderId="0" xfId="0" applyFont="1"/>
    <xf numFmtId="0" fontId="12" fillId="0" borderId="0" xfId="0" applyFont="1"/>
    <xf numFmtId="49" fontId="11" fillId="0" borderId="0" xfId="0" applyNumberFormat="1" applyFont="1" applyAlignment="1">
      <alignment horizontal="center"/>
    </xf>
    <xf numFmtId="0" fontId="11" fillId="0" borderId="0" xfId="0" applyFont="1" applyAlignment="1">
      <alignment horizontal="right"/>
    </xf>
    <xf numFmtId="164" fontId="11" fillId="0" borderId="0" xfId="1" applyNumberFormat="1" applyFont="1" applyProtection="1"/>
    <xf numFmtId="0" fontId="13" fillId="0" borderId="0" xfId="0" applyFont="1"/>
    <xf numFmtId="37" fontId="11" fillId="0" borderId="0" xfId="0" applyNumberFormat="1" applyFont="1" applyProtection="1"/>
    <xf numFmtId="37" fontId="11" fillId="0" borderId="0" xfId="0" applyNumberFormat="1" applyFont="1" applyAlignment="1" applyProtection="1">
      <alignment horizontal="right"/>
    </xf>
    <xf numFmtId="37" fontId="8" fillId="0" borderId="0" xfId="0" applyNumberFormat="1" applyFont="1" applyProtection="1"/>
    <xf numFmtId="0" fontId="4" fillId="0" borderId="0" xfId="0" applyFont="1" applyAlignment="1">
      <alignment horizontal="right"/>
    </xf>
    <xf numFmtId="0" fontId="14" fillId="0" borderId="0" xfId="0" applyFont="1" applyFill="1" applyAlignment="1">
      <alignment horizontal="right"/>
    </xf>
    <xf numFmtId="0" fontId="8" fillId="2" borderId="2" xfId="0" applyFont="1" applyFill="1" applyBorder="1" applyAlignment="1">
      <alignment horizontal="center"/>
    </xf>
    <xf numFmtId="43" fontId="4" fillId="0" borderId="1" xfId="1" applyNumberFormat="1" applyFont="1" applyBorder="1"/>
    <xf numFmtId="0" fontId="8" fillId="2" borderId="2" xfId="0" applyFont="1" applyFill="1" applyBorder="1" applyAlignment="1">
      <alignment horizontal="center"/>
    </xf>
    <xf numFmtId="0" fontId="11" fillId="0" borderId="0" xfId="0" applyNumberFormat="1" applyFont="1" applyFill="1" applyAlignment="1">
      <alignment horizontal="center"/>
    </xf>
    <xf numFmtId="0" fontId="4" fillId="0" borderId="0" xfId="0" applyFont="1" applyAlignment="1">
      <alignment horizontal="left"/>
    </xf>
    <xf numFmtId="0" fontId="8" fillId="0" borderId="0" xfId="0" applyFont="1" applyFill="1" applyAlignment="1">
      <alignment horizontal="center"/>
    </xf>
    <xf numFmtId="43" fontId="11" fillId="0" borderId="3" xfId="1" applyFont="1" applyBorder="1" applyProtection="1"/>
    <xf numFmtId="43" fontId="11" fillId="0" borderId="0" xfId="1" applyFont="1" applyAlignment="1" applyProtection="1">
      <alignment horizontal="right"/>
    </xf>
    <xf numFmtId="0" fontId="4" fillId="0" borderId="1" xfId="0" applyFont="1" applyBorder="1" applyAlignment="1">
      <alignment horizontal="right"/>
    </xf>
    <xf numFmtId="0" fontId="8" fillId="2" borderId="3" xfId="0" applyFont="1" applyFill="1" applyBorder="1" applyAlignment="1">
      <alignment horizontal="center"/>
    </xf>
    <xf numFmtId="0" fontId="16" fillId="4" borderId="0" xfId="2" applyFont="1" applyFill="1"/>
    <xf numFmtId="0" fontId="17" fillId="4" borderId="0" xfId="2" applyFont="1" applyFill="1"/>
    <xf numFmtId="0" fontId="1" fillId="4" borderId="0" xfId="2" applyFont="1" applyFill="1"/>
    <xf numFmtId="0" fontId="1" fillId="0" borderId="0" xfId="2" applyFont="1"/>
    <xf numFmtId="0" fontId="1" fillId="4" borderId="0" xfId="2" applyFont="1" applyFill="1" applyAlignment="1">
      <alignment horizontal="left" indent="1"/>
    </xf>
    <xf numFmtId="0" fontId="1" fillId="4" borderId="0" xfId="2" quotePrefix="1" applyFont="1" applyFill="1" applyAlignment="1">
      <alignment horizontal="left" indent="4"/>
    </xf>
    <xf numFmtId="0" fontId="1" fillId="4" borderId="0" xfId="2" quotePrefix="1" applyFont="1" applyFill="1" applyAlignment="1">
      <alignment horizontal="left" indent="3"/>
    </xf>
    <xf numFmtId="0" fontId="1" fillId="4" borderId="0" xfId="2" applyFont="1" applyFill="1" applyAlignment="1">
      <alignment horizontal="left" indent="5"/>
    </xf>
    <xf numFmtId="0" fontId="22" fillId="0" borderId="0" xfId="3" applyFont="1" applyAlignment="1">
      <alignment vertical="top" wrapText="1"/>
    </xf>
    <xf numFmtId="0" fontId="23" fillId="0" borderId="0" xfId="3" applyFont="1" applyAlignment="1">
      <alignment wrapText="1"/>
    </xf>
    <xf numFmtId="0" fontId="24" fillId="0" borderId="0" xfId="3" applyFont="1" applyAlignment="1"/>
    <xf numFmtId="0" fontId="22" fillId="0" borderId="0" xfId="3" applyFont="1" applyAlignment="1">
      <alignment wrapText="1"/>
    </xf>
    <xf numFmtId="0" fontId="22" fillId="0" borderId="0" xfId="3" applyFont="1" applyAlignment="1">
      <alignment vertical="top"/>
    </xf>
    <xf numFmtId="14" fontId="22" fillId="0" borderId="0" xfId="3" applyNumberFormat="1" applyFont="1" applyAlignment="1">
      <alignment horizontal="left" wrapText="1"/>
    </xf>
    <xf numFmtId="0" fontId="22" fillId="0" borderId="0" xfId="3" applyFont="1"/>
    <xf numFmtId="0" fontId="22" fillId="0" borderId="3" xfId="3" applyFont="1" applyBorder="1" applyAlignment="1">
      <alignment wrapText="1"/>
    </xf>
    <xf numFmtId="0" fontId="25" fillId="0" borderId="6" xfId="3" applyFont="1" applyBorder="1" applyAlignment="1">
      <alignment vertical="top" wrapText="1"/>
    </xf>
    <xf numFmtId="0" fontId="22" fillId="0" borderId="6" xfId="3" applyFont="1" applyBorder="1" applyAlignment="1">
      <alignment vertical="top" wrapText="1"/>
    </xf>
    <xf numFmtId="0" fontId="22" fillId="0" borderId="6" xfId="3" quotePrefix="1" applyFont="1" applyBorder="1" applyAlignment="1">
      <alignment vertical="top" wrapText="1"/>
    </xf>
    <xf numFmtId="0" fontId="22" fillId="0" borderId="6" xfId="3" applyFont="1" applyBorder="1" applyAlignment="1">
      <alignment horizontal="left" vertical="top" wrapText="1" indent="2"/>
    </xf>
    <xf numFmtId="0" fontId="25" fillId="0" borderId="1" xfId="3" applyFont="1" applyBorder="1" applyAlignment="1">
      <alignment vertical="top" wrapText="1"/>
    </xf>
    <xf numFmtId="0" fontId="26" fillId="0" borderId="1" xfId="3" applyFont="1" applyBorder="1" applyAlignment="1">
      <alignment vertical="top" wrapText="1"/>
    </xf>
    <xf numFmtId="0" fontId="22" fillId="0" borderId="1" xfId="3" quotePrefix="1" applyFont="1" applyBorder="1" applyAlignment="1">
      <alignment vertical="top" wrapText="1"/>
    </xf>
    <xf numFmtId="0" fontId="22" fillId="0" borderId="1" xfId="3" applyFont="1" applyBorder="1" applyAlignment="1">
      <alignment horizontal="left" vertical="top" wrapText="1" indent="2"/>
    </xf>
    <xf numFmtId="0" fontId="22" fillId="0" borderId="1" xfId="3" applyFont="1" applyBorder="1" applyAlignment="1">
      <alignment vertical="top" wrapText="1"/>
    </xf>
    <xf numFmtId="0" fontId="22" fillId="0" borderId="0" xfId="3" applyFont="1" applyAlignment="1">
      <alignment horizontal="right" vertical="top"/>
    </xf>
    <xf numFmtId="0" fontId="22" fillId="0" borderId="6" xfId="3" applyFont="1" applyBorder="1" applyAlignment="1">
      <alignment horizontal="left" vertical="top" wrapText="1"/>
    </xf>
    <xf numFmtId="0" fontId="22" fillId="0" borderId="6" xfId="3" quotePrefix="1" applyFont="1" applyBorder="1" applyAlignment="1">
      <alignment horizontal="left" vertical="top" wrapText="1"/>
    </xf>
    <xf numFmtId="0" fontId="22" fillId="0" borderId="0" xfId="3" applyFont="1" applyAlignment="1">
      <alignment vertical="center"/>
    </xf>
    <xf numFmtId="0" fontId="28" fillId="0" borderId="6" xfId="3" applyFont="1" applyBorder="1" applyAlignment="1">
      <alignment vertical="center" wrapText="1"/>
    </xf>
    <xf numFmtId="0" fontId="22" fillId="0" borderId="6" xfId="3" applyFont="1" applyBorder="1" applyAlignment="1">
      <alignment horizontal="left" vertical="center" wrapText="1"/>
    </xf>
    <xf numFmtId="0" fontId="22" fillId="0" borderId="6" xfId="3" quotePrefix="1" applyFont="1" applyBorder="1" applyAlignment="1">
      <alignment vertical="center" wrapText="1"/>
    </xf>
    <xf numFmtId="0" fontId="22" fillId="0" borderId="6" xfId="3" applyFont="1" applyBorder="1" applyAlignment="1">
      <alignment vertical="center" wrapText="1"/>
    </xf>
    <xf numFmtId="0" fontId="22" fillId="0" borderId="1" xfId="3" applyFont="1" applyBorder="1" applyAlignment="1">
      <alignment vertical="center" wrapText="1"/>
    </xf>
    <xf numFmtId="0" fontId="22" fillId="0" borderId="1" xfId="3" quotePrefix="1" applyFont="1" applyBorder="1" applyAlignment="1">
      <alignment vertical="center" wrapText="1"/>
    </xf>
    <xf numFmtId="0" fontId="29" fillId="0" borderId="6" xfId="3" applyFont="1" applyBorder="1" applyAlignment="1">
      <alignment vertical="center"/>
    </xf>
    <xf numFmtId="0" fontId="22" fillId="0" borderId="0" xfId="3" applyFont="1" applyAlignment="1">
      <alignment horizontal="right" vertical="center"/>
    </xf>
    <xf numFmtId="0" fontId="22" fillId="0" borderId="0" xfId="3" applyFont="1" applyAlignment="1">
      <alignment vertical="center" wrapText="1"/>
    </xf>
    <xf numFmtId="0" fontId="29" fillId="0" borderId="6" xfId="3" applyFont="1" applyBorder="1" applyAlignment="1">
      <alignment vertical="center" wrapText="1"/>
    </xf>
    <xf numFmtId="0" fontId="22" fillId="0" borderId="6" xfId="3" quotePrefix="1" applyFont="1" applyBorder="1" applyAlignment="1">
      <alignment horizontal="left" vertical="center" wrapText="1"/>
    </xf>
    <xf numFmtId="0" fontId="31" fillId="0" borderId="0" xfId="0" applyFont="1"/>
    <xf numFmtId="0" fontId="11" fillId="0" borderId="0" xfId="0" applyFont="1" applyBorder="1" applyAlignment="1"/>
    <xf numFmtId="164" fontId="11" fillId="0" borderId="0" xfId="1" applyNumberFormat="1" applyFont="1" applyBorder="1" applyAlignment="1">
      <alignment horizontal="center"/>
    </xf>
    <xf numFmtId="164" fontId="11" fillId="0" borderId="0" xfId="1" applyNumberFormat="1" applyFont="1" applyAlignment="1" applyProtection="1">
      <alignment horizontal="right"/>
    </xf>
    <xf numFmtId="0" fontId="4" fillId="0" borderId="1" xfId="0" applyFont="1" applyFill="1" applyBorder="1"/>
    <xf numFmtId="0" fontId="4" fillId="0" borderId="3" xfId="0" applyFont="1" applyBorder="1"/>
    <xf numFmtId="0" fontId="8" fillId="0" borderId="0" xfId="0" applyFont="1" applyFill="1" applyBorder="1"/>
    <xf numFmtId="0" fontId="4" fillId="0" borderId="0" xfId="0" applyFont="1" applyFill="1"/>
    <xf numFmtId="0" fontId="8" fillId="0" borderId="0" xfId="0" applyFont="1" applyFill="1"/>
    <xf numFmtId="0" fontId="9" fillId="0" borderId="0" xfId="0" applyFont="1" applyFill="1"/>
    <xf numFmtId="0" fontId="11" fillId="0" borderId="0" xfId="0" applyFont="1" applyFill="1" applyBorder="1" applyAlignment="1">
      <alignment horizontal="center"/>
    </xf>
    <xf numFmtId="43" fontId="11" fillId="0" borderId="0" xfId="1" applyFont="1" applyFill="1" applyBorder="1" applyAlignment="1">
      <alignment horizontal="center"/>
    </xf>
    <xf numFmtId="43" fontId="11" fillId="0" borderId="0" xfId="1" applyFont="1" applyBorder="1" applyAlignment="1">
      <alignment horizontal="center"/>
    </xf>
    <xf numFmtId="0" fontId="11" fillId="0" borderId="0" xfId="0" applyFont="1" applyFill="1" applyBorder="1"/>
    <xf numFmtId="43" fontId="11" fillId="0" borderId="3" xfId="1" applyFont="1" applyFill="1" applyBorder="1" applyAlignment="1">
      <alignment horizontal="center"/>
    </xf>
    <xf numFmtId="43" fontId="11" fillId="0" borderId="3" xfId="0" applyNumberFormat="1" applyFont="1" applyBorder="1" applyAlignment="1">
      <alignment horizontal="center"/>
    </xf>
    <xf numFmtId="0" fontId="8" fillId="0" borderId="3" xfId="0" applyFont="1" applyBorder="1" applyAlignment="1">
      <alignment horizontal="center"/>
    </xf>
    <xf numFmtId="43" fontId="11" fillId="0" borderId="7" xfId="1" applyFont="1" applyFill="1" applyBorder="1" applyAlignment="1">
      <alignment horizontal="center"/>
    </xf>
    <xf numFmtId="43" fontId="4" fillId="0" borderId="3" xfId="1" applyFont="1" applyBorder="1"/>
    <xf numFmtId="0" fontId="11" fillId="0" borderId="5" xfId="0" applyFont="1" applyBorder="1" applyAlignment="1">
      <alignment horizontal="center"/>
    </xf>
    <xf numFmtId="164" fontId="11" fillId="0" borderId="0" xfId="1" applyNumberFormat="1" applyFont="1" applyFill="1" applyBorder="1" applyAlignment="1">
      <alignment horizontal="center"/>
    </xf>
    <xf numFmtId="164" fontId="11" fillId="0" borderId="0" xfId="0" applyNumberFormat="1" applyFont="1" applyBorder="1" applyAlignment="1">
      <alignment horizontal="center"/>
    </xf>
    <xf numFmtId="164" fontId="11" fillId="0" borderId="7" xfId="1" applyNumberFormat="1" applyFont="1" applyFill="1" applyBorder="1" applyAlignment="1">
      <alignment horizontal="center"/>
    </xf>
    <xf numFmtId="49" fontId="11" fillId="0" borderId="0" xfId="0" applyNumberFormat="1" applyFont="1" applyAlignment="1">
      <alignment horizontal="left"/>
    </xf>
    <xf numFmtId="0" fontId="0" fillId="0" borderId="5" xfId="0" applyFill="1" applyBorder="1"/>
    <xf numFmtId="38" fontId="11" fillId="0" borderId="0" xfId="1" applyNumberFormat="1" applyFont="1" applyFill="1" applyBorder="1" applyAlignment="1">
      <alignment horizontal="right"/>
    </xf>
    <xf numFmtId="38" fontId="11" fillId="0" borderId="0" xfId="0" applyNumberFormat="1" applyFont="1" applyBorder="1" applyAlignment="1">
      <alignment horizontal="right"/>
    </xf>
    <xf numFmtId="0" fontId="32" fillId="0" borderId="0" xfId="0" applyFont="1"/>
    <xf numFmtId="0" fontId="32" fillId="0" borderId="0" xfId="0" applyFont="1" applyBorder="1"/>
    <xf numFmtId="0" fontId="32" fillId="0" borderId="0" xfId="0" applyFont="1" applyAlignment="1">
      <alignment horizontal="right"/>
    </xf>
    <xf numFmtId="164" fontId="32" fillId="0" borderId="0" xfId="1" applyNumberFormat="1" applyFont="1"/>
    <xf numFmtId="164" fontId="11" fillId="0" borderId="5" xfId="1" applyNumberFormat="1" applyFont="1" applyBorder="1" applyAlignment="1" applyProtection="1">
      <alignment horizontal="right"/>
    </xf>
    <xf numFmtId="0" fontId="0" fillId="0" borderId="0" xfId="0" applyFill="1" applyBorder="1"/>
    <xf numFmtId="0" fontId="33" fillId="5" borderId="0" xfId="0" applyFont="1" applyFill="1"/>
    <xf numFmtId="165" fontId="4" fillId="0" borderId="0" xfId="0" applyNumberFormat="1" applyFont="1"/>
    <xf numFmtId="38" fontId="11" fillId="0" borderId="5" xfId="1" applyNumberFormat="1" applyFont="1" applyFill="1" applyBorder="1" applyAlignment="1">
      <alignment horizontal="right"/>
    </xf>
    <xf numFmtId="0" fontId="33" fillId="0" borderId="0" xfId="0" applyFont="1" applyFill="1"/>
    <xf numFmtId="0" fontId="10" fillId="0" borderId="5" xfId="0" applyFont="1" applyFill="1" applyBorder="1" applyAlignment="1">
      <alignment horizontal="left"/>
    </xf>
    <xf numFmtId="0" fontId="8" fillId="3" borderId="0" xfId="0" applyFont="1" applyFill="1" applyAlignment="1">
      <alignment horizontal="center"/>
    </xf>
    <xf numFmtId="0" fontId="7" fillId="0" borderId="0" xfId="0" applyFont="1" applyAlignment="1">
      <alignment horizontal="left" wrapText="1"/>
    </xf>
    <xf numFmtId="0" fontId="4" fillId="0" borderId="0" xfId="0" applyFont="1" applyFill="1" applyAlignment="1">
      <alignment horizontal="left" vertical="top" wrapText="1"/>
    </xf>
    <xf numFmtId="0" fontId="8" fillId="3" borderId="4" xfId="0" applyFont="1" applyFill="1" applyBorder="1" applyAlignment="1">
      <alignment horizontal="center"/>
    </xf>
    <xf numFmtId="0" fontId="4" fillId="0" borderId="0" xfId="0" applyFont="1" applyAlignment="1">
      <alignment horizontal="center" textRotation="255" wrapText="1"/>
    </xf>
    <xf numFmtId="0" fontId="23" fillId="0" borderId="0" xfId="3" applyFont="1" applyAlignment="1">
      <alignment horizontal="left" wrapText="1"/>
    </xf>
    <xf numFmtId="49" fontId="11" fillId="0" borderId="0" xfId="0" applyNumberFormat="1" applyFont="1" applyFill="1" applyAlignment="1">
      <alignment horizontal="left"/>
    </xf>
  </cellXfs>
  <cellStyles count="4">
    <cellStyle name="Comma" xfId="1" builtinId="3"/>
    <cellStyle name="Normal" xfId="0" builtinId="0"/>
    <cellStyle name="Normal 2" xfId="2" xr:uid="{00000000-0005-0000-0000-000002000000}"/>
    <cellStyle name="Normal 3" xfId="3" xr:uid="{00000000-0005-0000-0000-000003000000}"/>
  </cellStyles>
  <dxfs count="24">
    <dxf>
      <font>
        <condense val="0"/>
        <extend val="0"/>
        <color indexed="10"/>
      </font>
    </dxf>
    <dxf>
      <font>
        <condense val="0"/>
        <extend val="0"/>
        <color indexed="10"/>
      </font>
    </dxf>
    <dxf>
      <font>
        <condense val="0"/>
        <extend val="0"/>
        <color indexed="10"/>
      </font>
    </dxf>
    <dxf>
      <font>
        <condense val="0"/>
        <extend val="0"/>
        <color indexed="10"/>
      </font>
    </dxf>
    <dxf>
      <font>
        <color rgb="FFFF0000"/>
      </font>
    </dxf>
    <dxf>
      <border>
        <left style="dashDotDot">
          <color indexed="10"/>
        </left>
        <right style="dashDotDot">
          <color indexed="10"/>
        </right>
        <top style="dashDotDot">
          <color indexed="10"/>
        </top>
        <bottom style="dashDotDot">
          <color indexed="10"/>
        </bottom>
      </border>
    </dxf>
    <dxf>
      <font>
        <b val="0"/>
        <i val="0"/>
        <condense val="0"/>
        <extend val="0"/>
        <color indexed="10"/>
      </font>
    </dxf>
    <dxf>
      <border>
        <left style="dashDotDot">
          <color indexed="10"/>
        </left>
        <right style="dashDotDot">
          <color indexed="10"/>
        </right>
        <top style="dashDotDot">
          <color indexed="10"/>
        </top>
        <bottom style="dashDotDot">
          <color indexed="10"/>
        </bottom>
      </border>
    </dxf>
    <dxf>
      <font>
        <condense val="0"/>
        <extend val="0"/>
        <color indexed="10"/>
      </font>
    </dxf>
    <dxf>
      <font>
        <condense val="0"/>
        <extend val="0"/>
        <color indexed="10"/>
      </font>
    </dxf>
    <dxf>
      <font>
        <condense val="0"/>
        <extend val="0"/>
        <color indexed="10"/>
      </font>
    </dxf>
    <dxf>
      <font>
        <condense val="0"/>
        <extend val="0"/>
        <color indexed="10"/>
      </font>
    </dxf>
    <dxf>
      <font>
        <color rgb="FFFF0000"/>
      </font>
    </dxf>
    <dxf>
      <border>
        <left style="dashDotDot">
          <color indexed="10"/>
        </left>
        <right style="dashDotDot">
          <color indexed="10"/>
        </right>
        <top style="dashDotDot">
          <color indexed="10"/>
        </top>
        <bottom style="dashDotDot">
          <color indexed="10"/>
        </bottom>
      </border>
    </dxf>
    <dxf>
      <font>
        <b val="0"/>
        <i val="0"/>
        <condense val="0"/>
        <extend val="0"/>
        <color indexed="10"/>
      </font>
    </dxf>
    <dxf>
      <border>
        <left style="dashDotDot">
          <color indexed="10"/>
        </left>
        <right style="dashDotDot">
          <color indexed="10"/>
        </right>
        <top style="dashDotDot">
          <color indexed="10"/>
        </top>
        <bottom style="dashDotDot">
          <color indexed="10"/>
        </bottom>
      </border>
    </dxf>
    <dxf>
      <font>
        <condense val="0"/>
        <extend val="0"/>
        <color indexed="10"/>
      </font>
    </dxf>
    <dxf>
      <font>
        <condense val="0"/>
        <extend val="0"/>
        <color indexed="10"/>
      </font>
    </dxf>
    <dxf>
      <font>
        <condense val="0"/>
        <extend val="0"/>
        <color indexed="10"/>
      </font>
    </dxf>
    <dxf>
      <font>
        <condense val="0"/>
        <extend val="0"/>
        <color indexed="10"/>
      </font>
    </dxf>
    <dxf>
      <font>
        <color rgb="FFFF0000"/>
      </font>
    </dxf>
    <dxf>
      <border>
        <left style="dashDotDot">
          <color indexed="10"/>
        </left>
        <right style="dashDotDot">
          <color indexed="10"/>
        </right>
        <top style="dashDotDot">
          <color indexed="10"/>
        </top>
        <bottom style="dashDotDot">
          <color indexed="10"/>
        </bottom>
      </border>
    </dxf>
    <dxf>
      <font>
        <b val="0"/>
        <i val="0"/>
        <condense val="0"/>
        <extend val="0"/>
        <color indexed="10"/>
      </font>
    </dxf>
    <dxf>
      <border>
        <left style="dashDotDot">
          <color indexed="10"/>
        </left>
        <right style="dashDotDot">
          <color indexed="10"/>
        </right>
        <top style="dashDotDot">
          <color indexed="10"/>
        </top>
        <bottom style="dashDotDot">
          <color indexed="10"/>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B8DD9-97D5-4D56-B11B-79BB97D8E773}">
  <sheetPr>
    <tabColor theme="7" tint="0.59999389629810485"/>
  </sheetPr>
  <dimension ref="A2:I88"/>
  <sheetViews>
    <sheetView tabSelected="1" zoomScale="80" zoomScaleNormal="80" zoomScaleSheetLayoutView="80" workbookViewId="0">
      <selection activeCell="D5" sqref="D5"/>
    </sheetView>
  </sheetViews>
  <sheetFormatPr defaultRowHeight="15" x14ac:dyDescent="0.2"/>
  <cols>
    <col min="1" max="1" width="4.625" style="1" customWidth="1"/>
    <col min="2" max="2" width="16.625" style="3" customWidth="1"/>
    <col min="3" max="3" width="22.125" style="3" customWidth="1"/>
    <col min="4" max="4" width="16.125" style="3" customWidth="1"/>
    <col min="5" max="5" width="30" style="3" customWidth="1"/>
    <col min="6" max="6" width="13.875" style="3" customWidth="1"/>
    <col min="7" max="7" width="11.375" style="3" customWidth="1"/>
    <col min="8" max="8" width="13.625" style="3" customWidth="1"/>
    <col min="9" max="9" width="11.375" style="3" bestFit="1" customWidth="1"/>
    <col min="10" max="16384" width="9" style="3"/>
  </cols>
  <sheetData>
    <row r="2" spans="1:8" ht="15.75" x14ac:dyDescent="0.25">
      <c r="B2" s="2" t="s">
        <v>47</v>
      </c>
    </row>
    <row r="3" spans="1:8" ht="4.5" customHeight="1" x14ac:dyDescent="0.2">
      <c r="G3" s="4"/>
      <c r="H3" s="4"/>
    </row>
    <row r="4" spans="1:8" x14ac:dyDescent="0.2">
      <c r="A4" s="1">
        <f>1</f>
        <v>1</v>
      </c>
      <c r="B4" s="5" t="s">
        <v>58</v>
      </c>
      <c r="C4" s="6"/>
      <c r="D4" s="90" t="s">
        <v>265</v>
      </c>
      <c r="E4" s="6"/>
      <c r="F4" s="6"/>
      <c r="G4" s="6"/>
      <c r="H4" s="6"/>
    </row>
    <row r="5" spans="1:8" ht="14.25" customHeight="1" x14ac:dyDescent="0.2">
      <c r="A5" s="1">
        <f>A4+1</f>
        <v>2</v>
      </c>
      <c r="G5" s="4"/>
      <c r="H5" s="4"/>
    </row>
    <row r="6" spans="1:8" x14ac:dyDescent="0.2">
      <c r="A6" s="1">
        <f t="shared" ref="A6:A69" si="0">A5+1</f>
        <v>3</v>
      </c>
      <c r="B6" s="5" t="s">
        <v>15</v>
      </c>
      <c r="C6" s="6"/>
      <c r="D6" s="6" t="s">
        <v>28</v>
      </c>
      <c r="E6" s="7" t="s">
        <v>12</v>
      </c>
      <c r="F6" s="6" t="s">
        <v>19</v>
      </c>
      <c r="G6" s="6"/>
      <c r="H6" s="6"/>
    </row>
    <row r="7" spans="1:8" x14ac:dyDescent="0.2">
      <c r="A7" s="1">
        <f t="shared" si="0"/>
        <v>4</v>
      </c>
    </row>
    <row r="8" spans="1:8" x14ac:dyDescent="0.2">
      <c r="A8" s="1">
        <f t="shared" si="0"/>
        <v>5</v>
      </c>
      <c r="B8" s="5" t="s">
        <v>16</v>
      </c>
      <c r="C8" s="6"/>
      <c r="D8" s="37">
        <v>0</v>
      </c>
      <c r="E8" s="6"/>
      <c r="F8" s="6"/>
      <c r="G8" s="6"/>
      <c r="H8" s="6"/>
    </row>
    <row r="9" spans="1:8" x14ac:dyDescent="0.2">
      <c r="A9" s="1">
        <f t="shared" si="0"/>
        <v>6</v>
      </c>
    </row>
    <row r="10" spans="1:8" x14ac:dyDescent="0.2">
      <c r="A10" s="1">
        <f t="shared" si="0"/>
        <v>7</v>
      </c>
      <c r="B10" s="5" t="s">
        <v>34</v>
      </c>
      <c r="C10" s="6"/>
      <c r="D10" s="90" t="s">
        <v>38</v>
      </c>
      <c r="E10" s="6"/>
      <c r="F10" s="44" t="str">
        <f>IF(D10="Other","Please Specify Funding Source:","")</f>
        <v/>
      </c>
      <c r="G10" s="90"/>
      <c r="H10" s="6"/>
    </row>
    <row r="11" spans="1:8" x14ac:dyDescent="0.2">
      <c r="A11" s="1">
        <f t="shared" si="0"/>
        <v>8</v>
      </c>
      <c r="B11" s="8"/>
      <c r="C11" s="9"/>
      <c r="D11" s="9"/>
      <c r="E11" s="9"/>
      <c r="F11" s="9"/>
      <c r="G11" s="9"/>
      <c r="H11" s="9"/>
    </row>
    <row r="12" spans="1:8" x14ac:dyDescent="0.2">
      <c r="A12" s="1">
        <f t="shared" si="0"/>
        <v>9</v>
      </c>
      <c r="B12" s="4"/>
      <c r="D12" s="3" t="s">
        <v>60</v>
      </c>
      <c r="F12" s="3" t="s">
        <v>63</v>
      </c>
    </row>
    <row r="13" spans="1:8" x14ac:dyDescent="0.2">
      <c r="A13" s="1">
        <f t="shared" si="0"/>
        <v>10</v>
      </c>
      <c r="B13" s="4"/>
    </row>
    <row r="14" spans="1:8" x14ac:dyDescent="0.2">
      <c r="A14" s="1">
        <f t="shared" si="0"/>
        <v>11</v>
      </c>
      <c r="B14" s="5" t="s">
        <v>35</v>
      </c>
      <c r="C14" s="6"/>
      <c r="D14" s="6" t="s">
        <v>259</v>
      </c>
      <c r="E14" s="6"/>
      <c r="F14" s="6"/>
      <c r="G14" s="6"/>
      <c r="H14" s="6"/>
    </row>
    <row r="15" spans="1:8" x14ac:dyDescent="0.2">
      <c r="A15" s="1">
        <f t="shared" si="0"/>
        <v>12</v>
      </c>
      <c r="B15" s="4"/>
    </row>
    <row r="16" spans="1:8" x14ac:dyDescent="0.2">
      <c r="A16" s="1">
        <f t="shared" si="0"/>
        <v>13</v>
      </c>
    </row>
    <row r="17" spans="1:9" x14ac:dyDescent="0.2">
      <c r="A17" s="1">
        <f t="shared" si="0"/>
        <v>14</v>
      </c>
      <c r="B17" s="4" t="s">
        <v>20</v>
      </c>
    </row>
    <row r="18" spans="1:9" ht="15.75" customHeight="1" x14ac:dyDescent="0.2">
      <c r="A18" s="1">
        <f t="shared" si="0"/>
        <v>15</v>
      </c>
      <c r="B18" s="125" t="str">
        <f>IF(B19="","Provide a brief summary and fiscal analysis of the action proposed by the resolution:","")</f>
        <v/>
      </c>
      <c r="C18" s="125"/>
      <c r="D18" s="125"/>
      <c r="E18" s="125"/>
      <c r="F18" s="125"/>
      <c r="G18" s="125"/>
      <c r="H18" s="125"/>
      <c r="I18" s="10"/>
    </row>
    <row r="19" spans="1:9" x14ac:dyDescent="0.2">
      <c r="A19" s="1">
        <f t="shared" si="0"/>
        <v>16</v>
      </c>
      <c r="B19" s="126" t="s">
        <v>264</v>
      </c>
      <c r="C19" s="126"/>
      <c r="D19" s="126"/>
      <c r="E19" s="126"/>
      <c r="F19" s="126"/>
      <c r="G19" s="126"/>
      <c r="H19" s="126"/>
      <c r="I19" s="10"/>
    </row>
    <row r="20" spans="1:9" ht="15.75" customHeight="1" x14ac:dyDescent="0.2">
      <c r="A20" s="1">
        <f t="shared" si="0"/>
        <v>17</v>
      </c>
      <c r="B20" s="126"/>
      <c r="C20" s="126"/>
      <c r="D20" s="126"/>
      <c r="E20" s="126"/>
      <c r="F20" s="126"/>
      <c r="G20" s="126"/>
      <c r="H20" s="126"/>
    </row>
    <row r="21" spans="1:9" x14ac:dyDescent="0.2">
      <c r="A21" s="1">
        <f t="shared" si="0"/>
        <v>18</v>
      </c>
      <c r="B21" s="126"/>
      <c r="C21" s="126"/>
      <c r="D21" s="126"/>
      <c r="E21" s="126"/>
      <c r="F21" s="126"/>
      <c r="G21" s="126"/>
      <c r="H21" s="126"/>
      <c r="I21" s="11"/>
    </row>
    <row r="22" spans="1:9" x14ac:dyDescent="0.2">
      <c r="A22" s="1">
        <f t="shared" si="0"/>
        <v>19</v>
      </c>
      <c r="B22" s="126"/>
      <c r="C22" s="126"/>
      <c r="D22" s="126"/>
      <c r="E22" s="126"/>
      <c r="F22" s="126"/>
      <c r="G22" s="126"/>
      <c r="H22" s="126"/>
      <c r="I22" s="11"/>
    </row>
    <row r="23" spans="1:9" x14ac:dyDescent="0.2">
      <c r="A23" s="1">
        <f t="shared" si="0"/>
        <v>20</v>
      </c>
      <c r="B23" s="126"/>
      <c r="C23" s="126"/>
      <c r="D23" s="126"/>
      <c r="E23" s="126"/>
      <c r="F23" s="126"/>
      <c r="G23" s="126"/>
      <c r="H23" s="126"/>
      <c r="I23" s="11"/>
    </row>
    <row r="24" spans="1:9" x14ac:dyDescent="0.2">
      <c r="A24" s="1">
        <f t="shared" si="0"/>
        <v>21</v>
      </c>
    </row>
    <row r="25" spans="1:9" x14ac:dyDescent="0.2">
      <c r="A25" s="1">
        <f t="shared" si="0"/>
        <v>22</v>
      </c>
    </row>
    <row r="26" spans="1:9" x14ac:dyDescent="0.2">
      <c r="A26" s="1">
        <f t="shared" si="0"/>
        <v>23</v>
      </c>
      <c r="B26" s="4" t="s">
        <v>26</v>
      </c>
    </row>
    <row r="27" spans="1:9" x14ac:dyDescent="0.2">
      <c r="A27" s="1">
        <f t="shared" si="0"/>
        <v>24</v>
      </c>
      <c r="B27" s="4"/>
    </row>
    <row r="28" spans="1:9" x14ac:dyDescent="0.2">
      <c r="A28" s="1">
        <f t="shared" si="0"/>
        <v>25</v>
      </c>
      <c r="B28" s="127" t="s">
        <v>73</v>
      </c>
      <c r="C28" s="127"/>
      <c r="D28" s="127"/>
      <c r="E28" s="127"/>
      <c r="F28" s="127"/>
      <c r="G28" s="127"/>
      <c r="H28" s="127"/>
      <c r="I28" s="127"/>
    </row>
    <row r="29" spans="1:9" x14ac:dyDescent="0.2">
      <c r="A29" s="1">
        <f t="shared" si="0"/>
        <v>26</v>
      </c>
      <c r="B29" s="41"/>
      <c r="C29" s="41"/>
      <c r="D29" s="41"/>
      <c r="E29" s="41"/>
      <c r="F29" s="41"/>
      <c r="G29" s="41"/>
      <c r="H29" s="41"/>
      <c r="I29" s="41"/>
    </row>
    <row r="30" spans="1:9" x14ac:dyDescent="0.2">
      <c r="A30" s="1">
        <f t="shared" si="0"/>
        <v>27</v>
      </c>
      <c r="B30" s="20" t="s">
        <v>40</v>
      </c>
      <c r="C30" s="18"/>
      <c r="D30" s="18"/>
      <c r="E30" s="19"/>
      <c r="F30" s="18"/>
      <c r="G30" s="18"/>
      <c r="H30" s="18"/>
    </row>
    <row r="31" spans="1:9" x14ac:dyDescent="0.2">
      <c r="A31" s="1">
        <f t="shared" si="0"/>
        <v>28</v>
      </c>
      <c r="B31" s="21" t="s">
        <v>27</v>
      </c>
      <c r="C31" s="22"/>
      <c r="D31" s="22"/>
      <c r="E31" s="24"/>
      <c r="F31" s="22"/>
      <c r="G31" s="22"/>
      <c r="H31" s="22"/>
      <c r="I31" s="113"/>
    </row>
    <row r="32" spans="1:9" x14ac:dyDescent="0.2">
      <c r="A32" s="1">
        <f t="shared" si="0"/>
        <v>29</v>
      </c>
      <c r="B32" s="124" t="s">
        <v>72</v>
      </c>
      <c r="C32" s="124"/>
      <c r="D32" s="124"/>
      <c r="E32" s="12"/>
      <c r="F32" s="12"/>
      <c r="G32" s="13" t="s">
        <v>21</v>
      </c>
      <c r="H32" s="12"/>
      <c r="I32" s="13" t="s">
        <v>22</v>
      </c>
    </row>
    <row r="33" spans="1:9" x14ac:dyDescent="0.2">
      <c r="A33" s="1">
        <f t="shared" si="0"/>
        <v>30</v>
      </c>
      <c r="B33" s="38" t="s">
        <v>65</v>
      </c>
      <c r="C33" s="38" t="s">
        <v>69</v>
      </c>
      <c r="D33" s="38" t="s">
        <v>67</v>
      </c>
      <c r="E33" s="16" t="s">
        <v>23</v>
      </c>
      <c r="F33" s="16"/>
      <c r="G33" s="102" t="s">
        <v>24</v>
      </c>
      <c r="H33" s="102" t="s">
        <v>25</v>
      </c>
      <c r="I33" s="102" t="s">
        <v>50</v>
      </c>
    </row>
    <row r="34" spans="1:9" x14ac:dyDescent="0.2">
      <c r="A34" s="1">
        <f t="shared" si="0"/>
        <v>31</v>
      </c>
      <c r="B34" s="87">
        <v>1</v>
      </c>
      <c r="C34" s="22"/>
      <c r="D34" s="96">
        <v>63160</v>
      </c>
      <c r="E34" s="99" t="s">
        <v>218</v>
      </c>
      <c r="F34" s="92"/>
      <c r="G34" s="111"/>
      <c r="H34" s="111"/>
      <c r="I34" s="112">
        <f>G34+H34</f>
        <v>0</v>
      </c>
    </row>
    <row r="35" spans="1:9" x14ac:dyDescent="0.2">
      <c r="A35" s="1">
        <f t="shared" si="0"/>
        <v>32</v>
      </c>
      <c r="B35" s="87">
        <v>1</v>
      </c>
      <c r="C35" s="22"/>
      <c r="D35" s="96">
        <v>67530</v>
      </c>
      <c r="E35" s="99" t="s">
        <v>206</v>
      </c>
      <c r="F35" s="92"/>
      <c r="G35" s="111"/>
      <c r="H35" s="111"/>
      <c r="I35" s="112">
        <f>G35+H35</f>
        <v>0</v>
      </c>
    </row>
    <row r="36" spans="1:9" x14ac:dyDescent="0.2">
      <c r="A36" s="1">
        <f t="shared" si="0"/>
        <v>33</v>
      </c>
      <c r="B36" s="87"/>
      <c r="C36" s="22"/>
      <c r="D36" s="96"/>
      <c r="E36" s="99"/>
      <c r="F36" s="92"/>
      <c r="G36" s="111"/>
      <c r="H36" s="111"/>
      <c r="I36" s="111"/>
    </row>
    <row r="37" spans="1:9" x14ac:dyDescent="0.2">
      <c r="A37" s="1">
        <f t="shared" si="0"/>
        <v>34</v>
      </c>
      <c r="B37" s="87"/>
      <c r="C37" s="22"/>
      <c r="D37" s="96"/>
      <c r="E37" s="99"/>
      <c r="F37" s="92"/>
      <c r="G37" s="97"/>
      <c r="H37" s="106"/>
      <c r="I37" s="107"/>
    </row>
    <row r="38" spans="1:9" x14ac:dyDescent="0.2">
      <c r="A38" s="1">
        <f t="shared" si="0"/>
        <v>35</v>
      </c>
      <c r="B38" s="87"/>
      <c r="C38" s="22"/>
      <c r="D38" s="96"/>
      <c r="E38" s="99"/>
      <c r="F38" s="92"/>
      <c r="G38" s="100"/>
      <c r="H38" s="100"/>
      <c r="I38" s="101"/>
    </row>
    <row r="39" spans="1:9" x14ac:dyDescent="0.2">
      <c r="A39" s="1">
        <f t="shared" si="0"/>
        <v>36</v>
      </c>
      <c r="B39" s="27"/>
      <c r="C39" s="27"/>
      <c r="F39" s="28" t="s">
        <v>42</v>
      </c>
      <c r="G39" s="89">
        <f>SUM(G34:G38)</f>
        <v>0</v>
      </c>
      <c r="H39" s="89">
        <f>SUM(H34:H38)</f>
        <v>0</v>
      </c>
      <c r="I39" s="89">
        <f>SUM(I34:I38)</f>
        <v>0</v>
      </c>
    </row>
    <row r="40" spans="1:9" x14ac:dyDescent="0.2">
      <c r="A40" s="1">
        <f t="shared" si="0"/>
        <v>37</v>
      </c>
      <c r="B40" s="27"/>
      <c r="C40" s="27"/>
      <c r="F40" s="28"/>
      <c r="G40" s="89"/>
      <c r="H40" s="29"/>
      <c r="I40" s="29"/>
    </row>
    <row r="41" spans="1:9" x14ac:dyDescent="0.2">
      <c r="A41" s="1">
        <f t="shared" si="0"/>
        <v>38</v>
      </c>
      <c r="B41" s="20" t="s">
        <v>41</v>
      </c>
      <c r="C41" s="27"/>
      <c r="D41" s="27"/>
      <c r="E41" s="28"/>
      <c r="F41" s="32"/>
      <c r="G41" s="33"/>
      <c r="H41" s="31"/>
    </row>
    <row r="42" spans="1:9" x14ac:dyDescent="0.2">
      <c r="A42" s="1">
        <f t="shared" si="0"/>
        <v>39</v>
      </c>
      <c r="B42" s="21" t="s">
        <v>27</v>
      </c>
      <c r="C42" s="22"/>
      <c r="D42" s="22"/>
      <c r="E42" s="24"/>
      <c r="F42" s="22"/>
      <c r="G42" s="22"/>
      <c r="H42" s="22"/>
    </row>
    <row r="43" spans="1:9" s="93" customFormat="1" x14ac:dyDescent="0.2">
      <c r="A43" s="1">
        <f t="shared" si="0"/>
        <v>40</v>
      </c>
      <c r="B43" s="124" t="s">
        <v>72</v>
      </c>
      <c r="C43" s="124"/>
      <c r="D43" s="124"/>
      <c r="E43" s="12"/>
      <c r="F43" s="12"/>
      <c r="G43" s="13" t="s">
        <v>21</v>
      </c>
      <c r="H43" s="12"/>
      <c r="I43" s="13" t="s">
        <v>22</v>
      </c>
    </row>
    <row r="44" spans="1:9" s="93" customFormat="1" x14ac:dyDescent="0.2">
      <c r="A44" s="1">
        <f t="shared" si="0"/>
        <v>41</v>
      </c>
      <c r="B44" s="38" t="s">
        <v>65</v>
      </c>
      <c r="C44" s="38" t="s">
        <v>69</v>
      </c>
      <c r="D44" s="38" t="s">
        <v>67</v>
      </c>
      <c r="E44" s="16" t="s">
        <v>23</v>
      </c>
      <c r="F44" s="16"/>
      <c r="G44" s="15" t="s">
        <v>24</v>
      </c>
      <c r="H44" s="15" t="s">
        <v>25</v>
      </c>
      <c r="I44" s="15" t="s">
        <v>50</v>
      </c>
    </row>
    <row r="45" spans="1:9" s="93" customFormat="1" x14ac:dyDescent="0.2">
      <c r="A45" s="1">
        <f t="shared" si="0"/>
        <v>42</v>
      </c>
      <c r="B45" s="87">
        <v>1</v>
      </c>
      <c r="C45" s="96"/>
      <c r="D45" s="96"/>
      <c r="E45" s="130"/>
      <c r="F45" s="23"/>
      <c r="G45" s="88"/>
      <c r="H45" s="88"/>
      <c r="I45" s="88">
        <f>G45+H45</f>
        <v>0</v>
      </c>
    </row>
    <row r="46" spans="1:9" s="93" customFormat="1" x14ac:dyDescent="0.2">
      <c r="A46" s="1">
        <f t="shared" si="0"/>
        <v>43</v>
      </c>
      <c r="B46" s="87"/>
      <c r="C46" s="96"/>
      <c r="D46" s="96"/>
      <c r="E46" s="130"/>
      <c r="F46" s="23"/>
      <c r="G46" s="88"/>
      <c r="H46" s="88"/>
      <c r="I46" s="88">
        <f t="shared" ref="I46" si="1">G46+H46</f>
        <v>0</v>
      </c>
    </row>
    <row r="47" spans="1:9" x14ac:dyDescent="0.2">
      <c r="A47" s="1">
        <f t="shared" si="0"/>
        <v>44</v>
      </c>
      <c r="B47" s="27"/>
      <c r="C47" s="27"/>
      <c r="D47" s="27"/>
      <c r="E47" s="25"/>
      <c r="F47" s="28" t="s">
        <v>42</v>
      </c>
      <c r="G47" s="117">
        <f>SUM(G45:G46)</f>
        <v>0</v>
      </c>
      <c r="H47" s="117">
        <f>SUM(H45:H46)</f>
        <v>0</v>
      </c>
      <c r="I47" s="117">
        <f>SUM(I45:I46)</f>
        <v>0</v>
      </c>
    </row>
    <row r="48" spans="1:9" x14ac:dyDescent="0.2">
      <c r="A48" s="1">
        <f t="shared" si="0"/>
        <v>45</v>
      </c>
      <c r="B48" s="27"/>
      <c r="C48" s="27"/>
      <c r="D48" s="27"/>
      <c r="E48" s="25"/>
      <c r="F48" s="28"/>
      <c r="G48" s="89"/>
      <c r="H48" s="29"/>
      <c r="I48" s="29"/>
    </row>
    <row r="49" spans="1:9" x14ac:dyDescent="0.2">
      <c r="A49" s="1">
        <f t="shared" si="0"/>
        <v>46</v>
      </c>
      <c r="E49" s="34"/>
    </row>
    <row r="50" spans="1:9" x14ac:dyDescent="0.2">
      <c r="A50" s="1">
        <f t="shared" si="0"/>
        <v>47</v>
      </c>
      <c r="B50" s="127" t="s">
        <v>74</v>
      </c>
      <c r="C50" s="127"/>
      <c r="D50" s="127"/>
      <c r="E50" s="127"/>
      <c r="F50" s="127"/>
      <c r="G50" s="127"/>
      <c r="H50" s="127"/>
      <c r="I50" s="127"/>
    </row>
    <row r="51" spans="1:9" x14ac:dyDescent="0.2">
      <c r="A51" s="1">
        <f t="shared" si="0"/>
        <v>48</v>
      </c>
      <c r="B51" s="123" t="s">
        <v>75</v>
      </c>
      <c r="C51" s="123"/>
      <c r="D51" s="123"/>
      <c r="E51" s="123"/>
      <c r="F51" s="123"/>
      <c r="G51" s="123"/>
      <c r="H51" s="123"/>
      <c r="I51" s="123"/>
    </row>
    <row r="52" spans="1:9" x14ac:dyDescent="0.2">
      <c r="A52" s="1">
        <f t="shared" si="0"/>
        <v>49</v>
      </c>
      <c r="B52" s="41"/>
      <c r="C52" s="41"/>
      <c r="D52" s="41"/>
      <c r="E52" s="41"/>
      <c r="F52" s="41"/>
      <c r="G52" s="41"/>
      <c r="H52" s="41"/>
      <c r="I52" s="41"/>
    </row>
    <row r="53" spans="1:9" x14ac:dyDescent="0.2">
      <c r="A53" s="1">
        <f t="shared" si="0"/>
        <v>50</v>
      </c>
      <c r="B53" s="20" t="s">
        <v>40</v>
      </c>
      <c r="C53" s="18"/>
      <c r="D53" s="18"/>
      <c r="E53" s="19"/>
      <c r="F53" s="18"/>
      <c r="G53" s="18"/>
      <c r="H53" s="18"/>
    </row>
    <row r="54" spans="1:9" x14ac:dyDescent="0.2">
      <c r="A54" s="1">
        <f t="shared" si="0"/>
        <v>51</v>
      </c>
      <c r="B54" s="21" t="s">
        <v>27</v>
      </c>
      <c r="C54" s="22"/>
      <c r="D54" s="22"/>
      <c r="E54" s="24"/>
      <c r="F54" s="22"/>
      <c r="G54" s="22"/>
      <c r="H54" s="22"/>
    </row>
    <row r="55" spans="1:9" ht="15" customHeight="1" x14ac:dyDescent="0.2">
      <c r="A55" s="1">
        <f t="shared" si="0"/>
        <v>52</v>
      </c>
      <c r="B55" s="124" t="s">
        <v>71</v>
      </c>
      <c r="C55" s="124"/>
      <c r="D55" s="124"/>
      <c r="E55" s="12"/>
      <c r="F55" s="12"/>
      <c r="G55" s="13" t="s">
        <v>21</v>
      </c>
      <c r="H55" s="12"/>
      <c r="I55" s="13" t="s">
        <v>22</v>
      </c>
    </row>
    <row r="56" spans="1:9" x14ac:dyDescent="0.2">
      <c r="A56" s="1">
        <f t="shared" si="0"/>
        <v>53</v>
      </c>
      <c r="B56" s="45" t="s">
        <v>76</v>
      </c>
      <c r="C56" s="45" t="s">
        <v>70</v>
      </c>
      <c r="D56" s="38" t="s">
        <v>68</v>
      </c>
      <c r="E56" s="16" t="s">
        <v>23</v>
      </c>
      <c r="F56" s="16"/>
      <c r="G56" s="15" t="s">
        <v>24</v>
      </c>
      <c r="H56" s="15" t="s">
        <v>25</v>
      </c>
      <c r="I56" s="15" t="s">
        <v>50</v>
      </c>
    </row>
    <row r="57" spans="1:9" ht="15.75" x14ac:dyDescent="0.25">
      <c r="A57" s="1">
        <f t="shared" si="0"/>
        <v>54</v>
      </c>
      <c r="B57" s="96"/>
      <c r="C57" s="110"/>
      <c r="D57" s="96"/>
      <c r="E57" s="99"/>
      <c r="F57" s="14"/>
      <c r="G57" s="103"/>
      <c r="H57" s="106"/>
      <c r="I57" s="108"/>
    </row>
    <row r="58" spans="1:9" x14ac:dyDescent="0.2">
      <c r="A58" s="1">
        <f t="shared" si="0"/>
        <v>55</v>
      </c>
      <c r="B58" s="122" t="s">
        <v>256</v>
      </c>
      <c r="C58" s="96" t="s">
        <v>261</v>
      </c>
      <c r="D58" s="96">
        <v>72220</v>
      </c>
      <c r="E58" s="130" t="s">
        <v>233</v>
      </c>
      <c r="F58" s="14"/>
      <c r="G58" s="111"/>
      <c r="H58" s="111">
        <v>-3600</v>
      </c>
      <c r="I58" s="111">
        <f t="shared" ref="I58:I62" si="2">G58+H58</f>
        <v>-3600</v>
      </c>
    </row>
    <row r="59" spans="1:9" x14ac:dyDescent="0.2">
      <c r="A59" s="1">
        <f t="shared" si="0"/>
        <v>56</v>
      </c>
      <c r="B59" s="122" t="s">
        <v>256</v>
      </c>
      <c r="C59" s="96" t="s">
        <v>261</v>
      </c>
      <c r="D59" s="96">
        <v>72910</v>
      </c>
      <c r="E59" s="130" t="s">
        <v>210</v>
      </c>
      <c r="F59" s="14"/>
      <c r="G59" s="111"/>
      <c r="H59" s="111">
        <f>-3000-7500</f>
        <v>-10500</v>
      </c>
      <c r="I59" s="111">
        <f t="shared" si="2"/>
        <v>-10500</v>
      </c>
    </row>
    <row r="60" spans="1:9" x14ac:dyDescent="0.2">
      <c r="A60" s="1">
        <f t="shared" si="0"/>
        <v>57</v>
      </c>
      <c r="B60" s="122" t="s">
        <v>256</v>
      </c>
      <c r="C60" s="96" t="s">
        <v>262</v>
      </c>
      <c r="D60" s="96">
        <v>72220</v>
      </c>
      <c r="E60" s="130" t="s">
        <v>233</v>
      </c>
      <c r="F60" s="14"/>
      <c r="G60" s="111"/>
      <c r="H60" s="111">
        <v>3600</v>
      </c>
      <c r="I60" s="111">
        <f t="shared" si="2"/>
        <v>3600</v>
      </c>
    </row>
    <row r="61" spans="1:9" x14ac:dyDescent="0.2">
      <c r="A61" s="1">
        <f t="shared" si="0"/>
        <v>58</v>
      </c>
      <c r="B61" s="122" t="s">
        <v>256</v>
      </c>
      <c r="C61" s="96" t="s">
        <v>262</v>
      </c>
      <c r="D61" s="96">
        <v>72910</v>
      </c>
      <c r="E61" s="130" t="s">
        <v>210</v>
      </c>
      <c r="F61" s="14"/>
      <c r="G61" s="111"/>
      <c r="H61" s="111">
        <v>3000</v>
      </c>
      <c r="I61" s="111">
        <f t="shared" si="2"/>
        <v>3000</v>
      </c>
    </row>
    <row r="62" spans="1:9" x14ac:dyDescent="0.2">
      <c r="A62" s="1">
        <f t="shared" si="0"/>
        <v>59</v>
      </c>
      <c r="B62" s="122" t="s">
        <v>256</v>
      </c>
      <c r="C62" s="96" t="s">
        <v>263</v>
      </c>
      <c r="D62" s="96">
        <v>72910</v>
      </c>
      <c r="E62" s="130" t="s">
        <v>210</v>
      </c>
      <c r="F62" s="14"/>
      <c r="G62" s="111"/>
      <c r="H62" s="111">
        <v>7500</v>
      </c>
      <c r="I62" s="111">
        <f t="shared" si="2"/>
        <v>7500</v>
      </c>
    </row>
    <row r="63" spans="1:9" x14ac:dyDescent="0.2">
      <c r="A63" s="1">
        <f t="shared" si="0"/>
        <v>60</v>
      </c>
      <c r="B63" s="27"/>
      <c r="C63" s="27"/>
      <c r="D63" s="27"/>
      <c r="E63" s="25"/>
      <c r="F63" s="28" t="s">
        <v>42</v>
      </c>
      <c r="G63" s="121">
        <f>SUM(G57:G62)</f>
        <v>0</v>
      </c>
      <c r="H63" s="121">
        <f>SUM(H57:H62)</f>
        <v>0</v>
      </c>
      <c r="I63" s="121">
        <f>SUM(I57:I62)</f>
        <v>0</v>
      </c>
    </row>
    <row r="64" spans="1:9" x14ac:dyDescent="0.2">
      <c r="A64" s="1">
        <f t="shared" si="0"/>
        <v>61</v>
      </c>
      <c r="B64" s="20" t="s">
        <v>41</v>
      </c>
      <c r="C64" s="27"/>
      <c r="D64" s="27"/>
      <c r="E64" s="28"/>
      <c r="F64" s="32"/>
      <c r="G64" s="89"/>
      <c r="H64" s="31"/>
    </row>
    <row r="65" spans="1:9" x14ac:dyDescent="0.2">
      <c r="A65" s="1">
        <f t="shared" si="0"/>
        <v>62</v>
      </c>
      <c r="B65" s="21" t="s">
        <v>27</v>
      </c>
      <c r="C65" s="22"/>
      <c r="D65" s="22"/>
      <c r="E65" s="24"/>
      <c r="F65" s="22"/>
      <c r="G65" s="22"/>
      <c r="H65" s="22"/>
    </row>
    <row r="66" spans="1:9" x14ac:dyDescent="0.2">
      <c r="A66" s="1">
        <f t="shared" si="0"/>
        <v>63</v>
      </c>
      <c r="B66" s="124" t="s">
        <v>71</v>
      </c>
      <c r="C66" s="124"/>
      <c r="D66" s="124"/>
      <c r="E66" s="12"/>
      <c r="F66" s="12"/>
      <c r="G66" s="13" t="s">
        <v>21</v>
      </c>
      <c r="H66" s="12"/>
      <c r="I66" s="13" t="s">
        <v>22</v>
      </c>
    </row>
    <row r="67" spans="1:9" x14ac:dyDescent="0.2">
      <c r="A67" s="1">
        <f t="shared" si="0"/>
        <v>64</v>
      </c>
      <c r="B67" s="45" t="s">
        <v>76</v>
      </c>
      <c r="C67" s="45" t="s">
        <v>70</v>
      </c>
      <c r="D67" s="38" t="s">
        <v>68</v>
      </c>
      <c r="E67" s="16" t="s">
        <v>23</v>
      </c>
      <c r="F67" s="16"/>
      <c r="G67" s="15" t="s">
        <v>24</v>
      </c>
      <c r="H67" s="15" t="s">
        <v>25</v>
      </c>
      <c r="I67" s="15" t="s">
        <v>50</v>
      </c>
    </row>
    <row r="68" spans="1:9" ht="15.75" x14ac:dyDescent="0.25">
      <c r="A68" s="1">
        <f t="shared" si="0"/>
        <v>65</v>
      </c>
      <c r="B68" s="105"/>
      <c r="C68" s="110"/>
      <c r="D68" s="22"/>
      <c r="E68" s="109"/>
      <c r="F68" s="14"/>
      <c r="G68" s="98"/>
      <c r="H68" s="88"/>
      <c r="I68" s="88">
        <f>G68+H68</f>
        <v>0</v>
      </c>
    </row>
    <row r="69" spans="1:9" x14ac:dyDescent="0.2">
      <c r="A69" s="1">
        <f t="shared" si="0"/>
        <v>66</v>
      </c>
      <c r="B69" s="27"/>
      <c r="C69" s="96"/>
      <c r="D69" s="96"/>
      <c r="E69" s="130"/>
      <c r="G69" s="111"/>
      <c r="H69" s="106"/>
      <c r="I69" s="111">
        <f t="shared" ref="I69" si="3">G69+H69</f>
        <v>0</v>
      </c>
    </row>
    <row r="70" spans="1:9" s="93" customFormat="1" x14ac:dyDescent="0.2">
      <c r="A70" s="1">
        <f t="shared" ref="A70:A71" si="4">A69+1</f>
        <v>67</v>
      </c>
      <c r="B70" s="3"/>
      <c r="C70" s="3"/>
      <c r="D70" s="3"/>
      <c r="E70" s="25"/>
      <c r="F70" s="28" t="s">
        <v>42</v>
      </c>
      <c r="G70" s="121">
        <f>SUM(G69:G69)</f>
        <v>0</v>
      </c>
      <c r="H70" s="121">
        <f>SUM(H69:H69)</f>
        <v>0</v>
      </c>
      <c r="I70" s="121">
        <f>SUM(I69:I69)</f>
        <v>0</v>
      </c>
    </row>
    <row r="71" spans="1:9" s="93" customFormat="1" x14ac:dyDescent="0.2">
      <c r="A71" s="1">
        <f t="shared" si="4"/>
        <v>68</v>
      </c>
      <c r="B71" s="3"/>
      <c r="C71" s="3"/>
      <c r="D71" s="3"/>
      <c r="E71" s="3"/>
      <c r="F71" s="3"/>
      <c r="G71" s="3"/>
      <c r="H71" s="3"/>
      <c r="I71" s="3"/>
    </row>
    <row r="72" spans="1:9" s="93" customFormat="1" x14ac:dyDescent="0.2">
      <c r="A72" s="1">
        <f t="shared" ref="A45:A88" si="5">A71+1</f>
        <v>69</v>
      </c>
      <c r="B72" s="3"/>
      <c r="C72" s="3"/>
      <c r="D72" s="3"/>
      <c r="E72" s="3"/>
      <c r="F72" s="3"/>
      <c r="G72" s="3"/>
      <c r="H72" s="3"/>
      <c r="I72" s="3"/>
    </row>
    <row r="73" spans="1:9" s="93" customFormat="1" x14ac:dyDescent="0.2">
      <c r="A73" s="1">
        <f t="shared" si="5"/>
        <v>70</v>
      </c>
      <c r="B73" s="3"/>
      <c r="C73" s="3"/>
      <c r="D73" s="3"/>
      <c r="E73" s="3"/>
      <c r="F73" s="3"/>
      <c r="G73" s="3"/>
      <c r="H73" s="3"/>
      <c r="I73" s="3"/>
    </row>
    <row r="74" spans="1:9" s="93" customFormat="1" x14ac:dyDescent="0.2">
      <c r="A74" s="1">
        <f t="shared" si="5"/>
        <v>71</v>
      </c>
      <c r="B74" s="3"/>
      <c r="C74" s="3"/>
      <c r="D74" s="3"/>
      <c r="E74" s="3"/>
      <c r="F74" s="3"/>
      <c r="G74" s="3"/>
      <c r="H74" s="3"/>
      <c r="I74" s="3"/>
    </row>
    <row r="75" spans="1:9" s="93" customFormat="1" x14ac:dyDescent="0.2">
      <c r="A75" s="1">
        <f t="shared" si="5"/>
        <v>72</v>
      </c>
      <c r="B75" s="3"/>
      <c r="C75" s="3"/>
      <c r="D75" s="3"/>
      <c r="E75" s="3"/>
      <c r="F75" s="3"/>
      <c r="G75" s="3"/>
      <c r="H75" s="3"/>
      <c r="I75" s="3"/>
    </row>
    <row r="76" spans="1:9" x14ac:dyDescent="0.2">
      <c r="A76" s="1">
        <f t="shared" si="5"/>
        <v>73</v>
      </c>
    </row>
    <row r="77" spans="1:9" x14ac:dyDescent="0.2">
      <c r="A77" s="1">
        <f t="shared" si="5"/>
        <v>74</v>
      </c>
    </row>
    <row r="78" spans="1:9" x14ac:dyDescent="0.2">
      <c r="A78" s="1">
        <f t="shared" si="5"/>
        <v>75</v>
      </c>
    </row>
    <row r="79" spans="1:9" x14ac:dyDescent="0.2">
      <c r="A79" s="1">
        <f t="shared" si="5"/>
        <v>76</v>
      </c>
    </row>
    <row r="80" spans="1:9" x14ac:dyDescent="0.2">
      <c r="A80" s="1">
        <f t="shared" si="5"/>
        <v>77</v>
      </c>
    </row>
    <row r="81" spans="1:1" x14ac:dyDescent="0.2">
      <c r="A81" s="1">
        <f t="shared" si="5"/>
        <v>78</v>
      </c>
    </row>
    <row r="82" spans="1:1" x14ac:dyDescent="0.2">
      <c r="A82" s="1">
        <f t="shared" si="5"/>
        <v>79</v>
      </c>
    </row>
    <row r="83" spans="1:1" x14ac:dyDescent="0.2">
      <c r="A83" s="1">
        <f t="shared" si="5"/>
        <v>80</v>
      </c>
    </row>
    <row r="84" spans="1:1" x14ac:dyDescent="0.2">
      <c r="A84" s="1">
        <f t="shared" si="5"/>
        <v>81</v>
      </c>
    </row>
    <row r="85" spans="1:1" x14ac:dyDescent="0.2">
      <c r="A85" s="1">
        <f t="shared" si="5"/>
        <v>82</v>
      </c>
    </row>
    <row r="86" spans="1:1" x14ac:dyDescent="0.2">
      <c r="A86" s="1">
        <f t="shared" si="5"/>
        <v>83</v>
      </c>
    </row>
    <row r="87" spans="1:1" x14ac:dyDescent="0.2">
      <c r="A87" s="1">
        <f t="shared" si="5"/>
        <v>84</v>
      </c>
    </row>
    <row r="88" spans="1:1" x14ac:dyDescent="0.2">
      <c r="A88" s="1">
        <f t="shared" si="5"/>
        <v>85</v>
      </c>
    </row>
  </sheetData>
  <mergeCells count="9">
    <mergeCell ref="B51:I51"/>
    <mergeCell ref="B55:D55"/>
    <mergeCell ref="B66:D66"/>
    <mergeCell ref="B18:H18"/>
    <mergeCell ref="B19:H23"/>
    <mergeCell ref="B28:I28"/>
    <mergeCell ref="B32:D32"/>
    <mergeCell ref="B43:D43"/>
    <mergeCell ref="B50:I50"/>
  </mergeCells>
  <conditionalFormatting sqref="D4 D14 B19:H23">
    <cfRule type="cellIs" dxfId="23" priority="10" operator="equal">
      <formula>0</formula>
    </cfRule>
  </conditionalFormatting>
  <conditionalFormatting sqref="D6">
    <cfRule type="expression" priority="4">
      <formula>$D$6="(Choose CIB or Operating)"</formula>
    </cfRule>
    <cfRule type="cellIs" dxfId="22" priority="7" stopIfTrue="1" operator="equal">
      <formula>"(Choose CIB or Operating)"</formula>
    </cfRule>
  </conditionalFormatting>
  <conditionalFormatting sqref="D8">
    <cfRule type="cellIs" dxfId="21" priority="11" stopIfTrue="1" operator="equal">
      <formula>""</formula>
    </cfRule>
  </conditionalFormatting>
  <conditionalFormatting sqref="D10">
    <cfRule type="expression" dxfId="20" priority="5">
      <formula>$D$10="(Select Funding Source)"</formula>
    </cfRule>
    <cfRule type="cellIs" dxfId="19" priority="9" stopIfTrue="1" operator="equal">
      <formula>"(Select Funding Source)"</formula>
    </cfRule>
  </conditionalFormatting>
  <conditionalFormatting sqref="E6">
    <cfRule type="expression" priority="2">
      <formula>#REF!="(Select Department)"</formula>
    </cfRule>
    <cfRule type="cellIs" dxfId="18" priority="8" stopIfTrue="1" operator="equal">
      <formula>"(Select Department)"</formula>
    </cfRule>
  </conditionalFormatting>
  <conditionalFormatting sqref="E12:F12">
    <cfRule type="cellIs" dxfId="17" priority="1" stopIfTrue="1" operator="equal">
      <formula>"(Yes or No?)"</formula>
    </cfRule>
  </conditionalFormatting>
  <conditionalFormatting sqref="F6">
    <cfRule type="expression" priority="3">
      <formula>$F$6="(Choose General, Special or Capital)"</formula>
    </cfRule>
    <cfRule type="cellIs" dxfId="16" priority="6" stopIfTrue="1" operator="equal">
      <formula>"(Choose General, Special or Capital)"</formula>
    </cfRule>
  </conditionalFormatting>
  <dataValidations count="12">
    <dataValidation type="list" showInputMessage="1" showErrorMessage="1" promptTitle="General, Special or Capital Fund" prompt="Select from the drop down menu" sqref="F6" xr:uid="{9FF2BE23-262F-426D-B120-6D0FC9B52470}">
      <formula1>Fund</formula1>
    </dataValidation>
    <dataValidation allowBlank="1" showInputMessage="1" showErrorMessage="1" promptTitle="Action Accomplished" prompt="Replace this text with a brief statement identifying the action the group of account codes below accomplishes. " sqref="B31 B42 B54 B65" xr:uid="{3618575C-5E89-4B56-90DD-E00074213DAA}"/>
    <dataValidation allowBlank="1" showInputMessage="1" showErrorMessage="1" prompt="Enter total transaction cost here" sqref="I8" xr:uid="{B71451D8-F5F6-4413-B5AB-D3147C259651}"/>
    <dataValidation type="list" showInputMessage="1" showErrorMessage="1" promptTitle="Funding Source" prompt="Select funding source. If Other, please specify. " sqref="D10" xr:uid="{21DC4DEB-E1ED-47B6-8A9B-908C98A2AC15}">
      <formula1>Funding_Source</formula1>
    </dataValidation>
    <dataValidation showInputMessage="1" showErrorMessage="1" sqref="F10:H11 E4:H4" xr:uid="{3DFD6032-CDF2-4C78-9ED8-0C9F2BA0A606}"/>
    <dataValidation allowBlank="1" showInputMessage="1" showErrorMessage="1" promptTitle="Legislative File ID Number" prompt="Enter File ID Number here. This is a unique number generated by the Legistar system. " sqref="D4" xr:uid="{E9056088-FC6B-4E5E-A1DD-CB4C08CB9385}"/>
    <dataValidation type="list" showInputMessage="1" showErrorMessage="1" promptTitle="Budget Affected" prompt="Select from the drop down menu" sqref="D6" xr:uid="{AE3F583C-B0C8-435A-A02C-A8C7EB625ECF}">
      <formula1>Budget</formula1>
    </dataValidation>
    <dataValidation allowBlank="1" showInputMessage="1" showErrorMessage="1" promptTitle="Summary Elements to Include" prompt="- Who, what, where, when of the action proposed_x000a_- Total budget for the accounting unit(s) or project(s) proposed to be changed_x000a_- Previous directives related to this issue_x000a_- How this action affects future budgets_x000a_- Other important program/change details" sqref="B19" xr:uid="{30536008-2F4A-4B3F-ABD1-5B1D4C05AD49}"/>
    <dataValidation allowBlank="1" showInputMessage="1" showErrorMessage="1" promptTitle="Transaction Amount" prompt="Enter total amount of transaction here" sqref="D8" xr:uid="{41A3DD7B-0474-4059-AD9C-CBA06232580E}"/>
    <dataValidation allowBlank="1" showInputMessage="1" showErrorMessage="1" promptTitle="Charter or Code Citation" prompt="Enter Charter Citation here. For example:_x000a_  City Charter 10.7.1_x000a_       or _x000a_  Administrative Code 57.09_x000a__x000a_More information on charter citations can be found in the blue budget reference tabs." sqref="D14" xr:uid="{D5D76200-1D3B-4825-8FC2-E0FD1DC0DADD}"/>
    <dataValidation type="list" allowBlank="1" showInputMessage="1" showErrorMessage="1" sqref="E12:F12" xr:uid="{B128C42E-7AA8-481A-9AD4-0A31EF0530F9}">
      <formula1>Appropriated?</formula1>
    </dataValidation>
    <dataValidation type="list" showInputMessage="1" showErrorMessage="1" promptTitle="Department" prompt="Select from the drop down menu" sqref="E6" xr:uid="{0F1FBA16-630A-41E4-AD95-D88341367594}">
      <formula1>Departments</formula1>
    </dataValidation>
  </dataValidations>
  <printOptions horizontalCentered="1"/>
  <pageMargins left="0.5" right="0.5" top="1" bottom="1" header="0.5" footer="0.5"/>
  <pageSetup scale="62" fitToHeight="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C1:N54"/>
  <sheetViews>
    <sheetView zoomScaleNormal="100" workbookViewId="0"/>
  </sheetViews>
  <sheetFormatPr defaultRowHeight="15" x14ac:dyDescent="0.25"/>
  <cols>
    <col min="1" max="2" width="9" style="49"/>
    <col min="3" max="3" width="12" style="49" bestFit="1" customWidth="1"/>
    <col min="4" max="16384" width="9" style="49"/>
  </cols>
  <sheetData>
    <row r="1" spans="3:14" x14ac:dyDescent="0.25">
      <c r="C1" s="48"/>
      <c r="D1" s="48"/>
      <c r="E1" s="48"/>
      <c r="F1" s="48"/>
      <c r="G1" s="48"/>
      <c r="H1" s="48"/>
      <c r="I1" s="48"/>
      <c r="J1" s="48"/>
      <c r="K1" s="48"/>
      <c r="L1" s="48"/>
      <c r="M1" s="48"/>
      <c r="N1" s="48"/>
    </row>
    <row r="2" spans="3:14" x14ac:dyDescent="0.25">
      <c r="C2" s="46" t="s">
        <v>77</v>
      </c>
      <c r="D2" s="48"/>
      <c r="E2" s="48"/>
      <c r="F2" s="48"/>
      <c r="G2" s="48"/>
      <c r="H2" s="48"/>
      <c r="I2" s="48"/>
      <c r="J2" s="48"/>
      <c r="K2" s="48"/>
      <c r="L2" s="48"/>
      <c r="M2" s="48"/>
      <c r="N2" s="48"/>
    </row>
    <row r="3" spans="3:14" ht="9" customHeight="1" x14ac:dyDescent="0.25">
      <c r="C3" s="48"/>
      <c r="D3" s="48"/>
      <c r="E3" s="48"/>
      <c r="F3" s="48"/>
      <c r="G3" s="48"/>
      <c r="H3" s="48"/>
      <c r="I3" s="48"/>
      <c r="J3" s="48"/>
      <c r="K3" s="48"/>
      <c r="L3" s="48"/>
      <c r="M3" s="48"/>
      <c r="N3" s="48"/>
    </row>
    <row r="4" spans="3:14" x14ac:dyDescent="0.25">
      <c r="C4" s="47" t="s">
        <v>78</v>
      </c>
      <c r="D4" s="48"/>
      <c r="E4" s="48"/>
      <c r="F4" s="48"/>
      <c r="G4" s="48"/>
      <c r="H4" s="48"/>
      <c r="I4" s="48"/>
      <c r="J4" s="48"/>
      <c r="K4" s="48"/>
      <c r="L4" s="48"/>
      <c r="M4" s="48"/>
      <c r="N4" s="48"/>
    </row>
    <row r="5" spans="3:14" ht="4.5" customHeight="1" x14ac:dyDescent="0.25">
      <c r="C5" s="47"/>
      <c r="D5" s="48"/>
      <c r="E5" s="48"/>
      <c r="F5" s="48"/>
      <c r="G5" s="48"/>
      <c r="H5" s="48"/>
      <c r="I5" s="48"/>
      <c r="J5" s="48"/>
      <c r="K5" s="48"/>
      <c r="L5" s="48"/>
      <c r="M5" s="48"/>
      <c r="N5" s="48"/>
    </row>
    <row r="6" spans="3:14" x14ac:dyDescent="0.25">
      <c r="C6" s="50" t="s">
        <v>79</v>
      </c>
      <c r="D6" s="48"/>
      <c r="E6" s="48"/>
      <c r="F6" s="48"/>
      <c r="G6" s="48"/>
      <c r="H6" s="48"/>
      <c r="I6" s="48"/>
      <c r="J6" s="48"/>
      <c r="K6" s="48"/>
      <c r="L6" s="48"/>
      <c r="M6" s="48"/>
      <c r="N6" s="48"/>
    </row>
    <row r="7" spans="3:14" x14ac:dyDescent="0.25">
      <c r="C7" s="50" t="s">
        <v>80</v>
      </c>
      <c r="D7" s="48"/>
      <c r="E7" s="48"/>
      <c r="F7" s="48"/>
      <c r="G7" s="48"/>
      <c r="H7" s="48"/>
      <c r="I7" s="48"/>
      <c r="J7" s="48"/>
      <c r="K7" s="48"/>
      <c r="L7" s="48"/>
      <c r="M7" s="48"/>
      <c r="N7" s="48"/>
    </row>
    <row r="8" spans="3:14" ht="9" customHeight="1" x14ac:dyDescent="0.25">
      <c r="C8" s="48"/>
      <c r="D8" s="48"/>
      <c r="E8" s="48"/>
      <c r="F8" s="48"/>
      <c r="G8" s="48"/>
      <c r="H8" s="48"/>
      <c r="I8" s="48"/>
      <c r="J8" s="48"/>
      <c r="K8" s="48"/>
      <c r="L8" s="48"/>
      <c r="M8" s="48"/>
      <c r="N8" s="48"/>
    </row>
    <row r="9" spans="3:14" x14ac:dyDescent="0.25">
      <c r="C9" s="50" t="s">
        <v>81</v>
      </c>
      <c r="D9" s="48"/>
      <c r="E9" s="48"/>
      <c r="F9" s="48"/>
      <c r="G9" s="48"/>
      <c r="H9" s="48"/>
      <c r="I9" s="48"/>
      <c r="J9" s="48"/>
      <c r="K9" s="48"/>
      <c r="L9" s="48"/>
      <c r="M9" s="48"/>
      <c r="N9" s="48"/>
    </row>
    <row r="10" spans="3:14" x14ac:dyDescent="0.25">
      <c r="C10" s="50" t="s">
        <v>82</v>
      </c>
      <c r="D10" s="48"/>
      <c r="E10" s="48"/>
      <c r="F10" s="48"/>
      <c r="G10" s="48"/>
      <c r="H10" s="48"/>
      <c r="I10" s="48"/>
      <c r="J10" s="48"/>
      <c r="K10" s="48"/>
      <c r="L10" s="48"/>
      <c r="M10" s="48"/>
      <c r="N10" s="48"/>
    </row>
    <row r="11" spans="3:14" ht="9" customHeight="1" x14ac:dyDescent="0.25">
      <c r="C11" s="48"/>
      <c r="D11" s="48"/>
      <c r="E11" s="48"/>
      <c r="F11" s="48"/>
      <c r="G11" s="48"/>
      <c r="H11" s="48"/>
      <c r="I11" s="48"/>
      <c r="J11" s="48"/>
      <c r="K11" s="48"/>
      <c r="L11" s="48"/>
      <c r="M11" s="48"/>
      <c r="N11" s="48"/>
    </row>
    <row r="12" spans="3:14" x14ac:dyDescent="0.25">
      <c r="C12" s="50" t="s">
        <v>83</v>
      </c>
      <c r="D12" s="48"/>
      <c r="E12" s="48"/>
      <c r="F12" s="48"/>
      <c r="G12" s="48"/>
      <c r="H12" s="48"/>
      <c r="I12" s="48"/>
      <c r="J12" s="48"/>
      <c r="K12" s="48"/>
      <c r="L12" s="48"/>
      <c r="M12" s="48"/>
      <c r="N12" s="48"/>
    </row>
    <row r="13" spans="3:14" x14ac:dyDescent="0.25">
      <c r="C13" s="50" t="s">
        <v>84</v>
      </c>
      <c r="D13" s="48"/>
      <c r="E13" s="48"/>
      <c r="F13" s="48"/>
      <c r="G13" s="48"/>
      <c r="H13" s="48"/>
      <c r="I13" s="48"/>
      <c r="J13" s="48"/>
      <c r="K13" s="48"/>
      <c r="L13" s="48"/>
      <c r="M13" s="48"/>
      <c r="N13" s="48"/>
    </row>
    <row r="14" spans="3:14" ht="9" customHeight="1" x14ac:dyDescent="0.25">
      <c r="C14" s="48"/>
      <c r="D14" s="48"/>
      <c r="E14" s="48"/>
      <c r="F14" s="48"/>
      <c r="G14" s="48"/>
      <c r="H14" s="48"/>
      <c r="I14" s="48"/>
      <c r="J14" s="48"/>
      <c r="K14" s="48"/>
      <c r="L14" s="48"/>
      <c r="M14" s="48"/>
      <c r="N14" s="48"/>
    </row>
    <row r="15" spans="3:14" x14ac:dyDescent="0.25">
      <c r="C15" s="47" t="s">
        <v>85</v>
      </c>
      <c r="D15" s="48"/>
      <c r="E15" s="48"/>
      <c r="F15" s="48"/>
      <c r="G15" s="48"/>
      <c r="H15" s="48"/>
      <c r="I15" s="48"/>
      <c r="J15" s="48"/>
      <c r="K15" s="48"/>
      <c r="L15" s="48"/>
      <c r="M15" s="48"/>
      <c r="N15" s="48"/>
    </row>
    <row r="16" spans="3:14" ht="4.5" customHeight="1" x14ac:dyDescent="0.25">
      <c r="C16" s="47"/>
      <c r="D16" s="48"/>
      <c r="E16" s="48"/>
      <c r="F16" s="48"/>
      <c r="G16" s="48"/>
      <c r="H16" s="48"/>
      <c r="I16" s="48"/>
      <c r="J16" s="48"/>
      <c r="K16" s="48"/>
      <c r="L16" s="48"/>
      <c r="M16" s="48"/>
      <c r="N16" s="48"/>
    </row>
    <row r="17" spans="3:14" x14ac:dyDescent="0.25">
      <c r="C17" s="50" t="s">
        <v>107</v>
      </c>
      <c r="D17" s="48"/>
      <c r="E17" s="48"/>
      <c r="F17" s="48"/>
      <c r="G17" s="48"/>
      <c r="H17" s="48"/>
      <c r="I17" s="48"/>
      <c r="J17" s="48"/>
      <c r="K17" s="48"/>
      <c r="L17" s="48"/>
      <c r="M17" s="48"/>
      <c r="N17" s="48"/>
    </row>
    <row r="18" spans="3:14" x14ac:dyDescent="0.25">
      <c r="C18" s="50" t="s">
        <v>86</v>
      </c>
      <c r="D18" s="48"/>
      <c r="E18" s="48"/>
      <c r="F18" s="48"/>
      <c r="G18" s="48"/>
      <c r="H18" s="48"/>
      <c r="I18" s="48"/>
      <c r="J18" s="48"/>
      <c r="K18" s="48"/>
      <c r="L18" s="48"/>
      <c r="M18" s="48"/>
      <c r="N18" s="48"/>
    </row>
    <row r="19" spans="3:14" x14ac:dyDescent="0.25">
      <c r="C19" s="50" t="s">
        <v>87</v>
      </c>
      <c r="D19" s="48"/>
      <c r="E19" s="48"/>
      <c r="F19" s="48"/>
      <c r="G19" s="48"/>
      <c r="H19" s="48"/>
      <c r="I19" s="48"/>
      <c r="J19" s="48"/>
      <c r="K19" s="48"/>
      <c r="L19" s="48"/>
      <c r="M19" s="48"/>
      <c r="N19" s="48"/>
    </row>
    <row r="20" spans="3:14" ht="9" customHeight="1" x14ac:dyDescent="0.25">
      <c r="C20" s="48"/>
      <c r="D20" s="48"/>
      <c r="E20" s="48"/>
      <c r="F20" s="48"/>
      <c r="G20" s="48"/>
      <c r="H20" s="48"/>
      <c r="I20" s="48"/>
      <c r="J20" s="48"/>
      <c r="K20" s="48"/>
      <c r="L20" s="48"/>
      <c r="M20" s="48"/>
      <c r="N20" s="48"/>
    </row>
    <row r="21" spans="3:14" x14ac:dyDescent="0.25">
      <c r="C21" s="50" t="s">
        <v>108</v>
      </c>
      <c r="D21" s="48"/>
      <c r="E21" s="48"/>
      <c r="F21" s="48"/>
      <c r="G21" s="48"/>
      <c r="H21" s="48"/>
      <c r="I21" s="48"/>
      <c r="J21" s="48"/>
      <c r="K21" s="48"/>
      <c r="L21" s="48"/>
      <c r="M21" s="48"/>
      <c r="N21" s="48"/>
    </row>
    <row r="22" spans="3:14" x14ac:dyDescent="0.25">
      <c r="C22" s="50" t="s">
        <v>88</v>
      </c>
      <c r="D22" s="48"/>
      <c r="E22" s="48"/>
      <c r="F22" s="48"/>
      <c r="G22" s="48"/>
      <c r="H22" s="48"/>
      <c r="I22" s="48"/>
      <c r="J22" s="48"/>
      <c r="K22" s="48"/>
      <c r="L22" s="48"/>
      <c r="M22" s="48"/>
      <c r="N22" s="48"/>
    </row>
    <row r="23" spans="3:14" x14ac:dyDescent="0.25">
      <c r="C23" s="51" t="s">
        <v>89</v>
      </c>
      <c r="D23" s="48"/>
      <c r="E23" s="48"/>
      <c r="F23" s="48"/>
      <c r="G23" s="48"/>
      <c r="H23" s="48"/>
      <c r="I23" s="48"/>
      <c r="J23" s="48"/>
      <c r="K23" s="48"/>
      <c r="L23" s="48"/>
      <c r="M23" s="48"/>
      <c r="N23" s="48"/>
    </row>
    <row r="24" spans="3:14" x14ac:dyDescent="0.25">
      <c r="C24" s="51" t="s">
        <v>90</v>
      </c>
      <c r="D24" s="48"/>
      <c r="E24" s="48"/>
      <c r="F24" s="48"/>
      <c r="G24" s="48"/>
      <c r="H24" s="48"/>
      <c r="I24" s="48"/>
      <c r="J24" s="48"/>
      <c r="K24" s="48"/>
      <c r="L24" s="48"/>
      <c r="M24" s="48"/>
      <c r="N24" s="48"/>
    </row>
    <row r="25" spans="3:14" x14ac:dyDescent="0.25">
      <c r="C25" s="51" t="s">
        <v>91</v>
      </c>
      <c r="D25" s="48"/>
      <c r="E25" s="48"/>
      <c r="F25" s="48"/>
      <c r="G25" s="48"/>
      <c r="H25" s="48"/>
      <c r="I25" s="48"/>
      <c r="J25" s="48"/>
      <c r="K25" s="48"/>
      <c r="L25" s="48"/>
      <c r="M25" s="48"/>
      <c r="N25" s="48"/>
    </row>
    <row r="26" spans="3:14" x14ac:dyDescent="0.25">
      <c r="C26" s="51" t="s">
        <v>92</v>
      </c>
      <c r="D26" s="48"/>
      <c r="E26" s="48"/>
      <c r="F26" s="48"/>
      <c r="G26" s="48"/>
      <c r="H26" s="48"/>
      <c r="I26" s="48"/>
      <c r="J26" s="48"/>
      <c r="K26" s="48"/>
      <c r="L26" s="48"/>
      <c r="M26" s="48"/>
      <c r="N26" s="48"/>
    </row>
    <row r="27" spans="3:14" x14ac:dyDescent="0.25">
      <c r="C27" s="50" t="s">
        <v>93</v>
      </c>
      <c r="D27" s="48"/>
      <c r="E27" s="48"/>
      <c r="F27" s="48"/>
      <c r="G27" s="48"/>
      <c r="H27" s="48"/>
      <c r="I27" s="48"/>
      <c r="J27" s="48"/>
      <c r="K27" s="48"/>
      <c r="L27" s="48"/>
      <c r="M27" s="48"/>
      <c r="N27" s="48"/>
    </row>
    <row r="28" spans="3:14" ht="9" customHeight="1" x14ac:dyDescent="0.25">
      <c r="C28" s="48"/>
      <c r="D28" s="48"/>
      <c r="E28" s="48"/>
      <c r="F28" s="48"/>
      <c r="G28" s="48"/>
      <c r="H28" s="48"/>
      <c r="I28" s="48"/>
      <c r="J28" s="48"/>
      <c r="K28" s="48"/>
      <c r="L28" s="48"/>
      <c r="M28" s="48"/>
      <c r="N28" s="48"/>
    </row>
    <row r="29" spans="3:14" x14ac:dyDescent="0.25">
      <c r="C29" s="50" t="s">
        <v>94</v>
      </c>
      <c r="D29" s="48"/>
      <c r="E29" s="48"/>
      <c r="F29" s="48"/>
      <c r="G29" s="48"/>
      <c r="H29" s="48"/>
      <c r="I29" s="48"/>
      <c r="J29" s="48"/>
      <c r="K29" s="48"/>
      <c r="L29" s="48"/>
      <c r="M29" s="48"/>
      <c r="N29" s="48"/>
    </row>
    <row r="30" spans="3:14" ht="4.5" customHeight="1" x14ac:dyDescent="0.25">
      <c r="C30" s="47"/>
      <c r="D30" s="48"/>
      <c r="E30" s="48"/>
      <c r="F30" s="48"/>
      <c r="G30" s="48"/>
      <c r="H30" s="48"/>
      <c r="I30" s="48"/>
      <c r="J30" s="48"/>
      <c r="K30" s="48"/>
      <c r="L30" s="48"/>
      <c r="M30" s="48"/>
      <c r="N30" s="48"/>
    </row>
    <row r="31" spans="3:14" x14ac:dyDescent="0.25">
      <c r="C31" s="52" t="s">
        <v>109</v>
      </c>
      <c r="D31" s="48"/>
      <c r="E31" s="48"/>
      <c r="F31" s="48"/>
      <c r="G31" s="48"/>
      <c r="H31" s="48"/>
      <c r="I31" s="48"/>
      <c r="J31" s="48"/>
      <c r="K31" s="48"/>
      <c r="L31" s="48"/>
      <c r="M31" s="48"/>
      <c r="N31" s="48"/>
    </row>
    <row r="32" spans="3:14" x14ac:dyDescent="0.25">
      <c r="C32" s="52" t="s">
        <v>110</v>
      </c>
      <c r="D32" s="48"/>
      <c r="E32" s="48"/>
      <c r="F32" s="48"/>
      <c r="G32" s="48"/>
      <c r="H32" s="48"/>
      <c r="I32" s="48"/>
      <c r="J32" s="48"/>
      <c r="K32" s="48"/>
      <c r="L32" s="48"/>
      <c r="M32" s="48"/>
      <c r="N32" s="48"/>
    </row>
    <row r="33" spans="3:14" x14ac:dyDescent="0.25">
      <c r="C33" s="52" t="s">
        <v>203</v>
      </c>
      <c r="D33" s="48"/>
      <c r="E33" s="48"/>
      <c r="F33" s="48"/>
      <c r="G33" s="48"/>
      <c r="H33" s="48"/>
      <c r="I33" s="48"/>
      <c r="J33" s="48"/>
      <c r="K33" s="48"/>
      <c r="L33" s="48"/>
      <c r="M33" s="48"/>
      <c r="N33" s="48"/>
    </row>
    <row r="34" spans="3:14" x14ac:dyDescent="0.25">
      <c r="C34" s="52" t="s">
        <v>95</v>
      </c>
      <c r="D34" s="48"/>
      <c r="E34" s="48"/>
      <c r="F34" s="48"/>
      <c r="G34" s="48"/>
      <c r="H34" s="48"/>
      <c r="I34" s="48"/>
      <c r="J34" s="48"/>
      <c r="K34" s="48"/>
      <c r="L34" s="48"/>
      <c r="M34" s="48"/>
      <c r="N34" s="48"/>
    </row>
    <row r="35" spans="3:14" ht="9" customHeight="1" x14ac:dyDescent="0.25">
      <c r="C35" s="48"/>
      <c r="D35" s="48"/>
      <c r="E35" s="48"/>
      <c r="F35" s="48"/>
      <c r="G35" s="48"/>
      <c r="H35" s="48"/>
      <c r="I35" s="48"/>
      <c r="J35" s="48"/>
      <c r="K35" s="48"/>
      <c r="L35" s="48"/>
      <c r="M35" s="48"/>
      <c r="N35" s="48"/>
    </row>
    <row r="36" spans="3:14" x14ac:dyDescent="0.25">
      <c r="C36" s="50" t="s">
        <v>96</v>
      </c>
      <c r="D36" s="48"/>
      <c r="E36" s="48"/>
      <c r="F36" s="48"/>
      <c r="G36" s="48"/>
      <c r="H36" s="48"/>
      <c r="I36" s="48"/>
      <c r="J36" s="48"/>
      <c r="K36" s="48"/>
      <c r="L36" s="48"/>
      <c r="M36" s="48"/>
      <c r="N36" s="48"/>
    </row>
    <row r="37" spans="3:14" ht="4.5" customHeight="1" x14ac:dyDescent="0.25">
      <c r="C37" s="47"/>
      <c r="D37" s="48"/>
      <c r="E37" s="48"/>
      <c r="F37" s="48"/>
      <c r="G37" s="48"/>
      <c r="H37" s="48"/>
      <c r="I37" s="48"/>
      <c r="J37" s="48"/>
      <c r="K37" s="48"/>
      <c r="L37" s="48"/>
      <c r="M37" s="48"/>
      <c r="N37" s="48"/>
    </row>
    <row r="38" spans="3:14" x14ac:dyDescent="0.25">
      <c r="C38" s="52" t="s">
        <v>111</v>
      </c>
      <c r="D38" s="48"/>
      <c r="E38" s="48"/>
      <c r="F38" s="48"/>
      <c r="G38" s="48"/>
      <c r="H38" s="48"/>
      <c r="I38" s="48"/>
      <c r="J38" s="48"/>
      <c r="K38" s="48"/>
      <c r="L38" s="48"/>
      <c r="M38" s="48"/>
      <c r="N38" s="48"/>
    </row>
    <row r="39" spans="3:14" x14ac:dyDescent="0.25">
      <c r="C39" s="53" t="s">
        <v>97</v>
      </c>
      <c r="D39" s="48"/>
      <c r="E39" s="48"/>
      <c r="F39" s="48"/>
      <c r="G39" s="48"/>
      <c r="H39" s="48"/>
      <c r="I39" s="48"/>
      <c r="J39" s="48"/>
      <c r="K39" s="48"/>
      <c r="L39" s="48"/>
      <c r="M39" s="48"/>
      <c r="N39" s="48"/>
    </row>
    <row r="40" spans="3:14" x14ac:dyDescent="0.25">
      <c r="C40" s="53" t="s">
        <v>98</v>
      </c>
      <c r="D40" s="48"/>
      <c r="E40" s="48"/>
      <c r="F40" s="48"/>
      <c r="G40" s="48"/>
      <c r="H40" s="48"/>
      <c r="I40" s="48"/>
      <c r="J40" s="48"/>
      <c r="K40" s="48"/>
      <c r="L40" s="48"/>
      <c r="M40" s="48"/>
      <c r="N40" s="48"/>
    </row>
    <row r="41" spans="3:14" x14ac:dyDescent="0.25">
      <c r="C41" s="53" t="s">
        <v>99</v>
      </c>
      <c r="D41" s="48"/>
      <c r="E41" s="48"/>
      <c r="F41" s="48"/>
      <c r="G41" s="48"/>
      <c r="H41" s="48"/>
      <c r="I41" s="48"/>
      <c r="J41" s="48"/>
      <c r="K41" s="48"/>
      <c r="L41" s="48"/>
      <c r="M41" s="48"/>
      <c r="N41" s="48"/>
    </row>
    <row r="42" spans="3:14" x14ac:dyDescent="0.25">
      <c r="C42" s="53" t="s">
        <v>100</v>
      </c>
      <c r="D42" s="48"/>
      <c r="E42" s="48"/>
      <c r="F42" s="48"/>
      <c r="G42" s="48"/>
      <c r="H42" s="48"/>
      <c r="I42" s="48"/>
      <c r="J42" s="48"/>
      <c r="K42" s="48"/>
      <c r="L42" s="48"/>
      <c r="M42" s="48"/>
      <c r="N42" s="48"/>
    </row>
    <row r="43" spans="3:14" x14ac:dyDescent="0.25">
      <c r="C43" s="53" t="s">
        <v>101</v>
      </c>
      <c r="D43" s="48"/>
      <c r="E43" s="48"/>
      <c r="F43" s="48"/>
      <c r="G43" s="48"/>
      <c r="H43" s="48"/>
      <c r="I43" s="48"/>
      <c r="J43" s="48"/>
      <c r="K43" s="48"/>
      <c r="L43" s="48"/>
      <c r="M43" s="48"/>
      <c r="N43" s="48"/>
    </row>
    <row r="44" spans="3:14" x14ac:dyDescent="0.25">
      <c r="C44" s="52" t="s">
        <v>202</v>
      </c>
      <c r="D44" s="48"/>
      <c r="E44" s="48"/>
      <c r="F44" s="48"/>
      <c r="G44" s="48"/>
      <c r="H44" s="48"/>
      <c r="I44" s="48"/>
      <c r="J44" s="48"/>
      <c r="K44" s="48"/>
      <c r="L44" s="48"/>
      <c r="M44" s="48"/>
      <c r="N44" s="48"/>
    </row>
    <row r="45" spans="3:14" x14ac:dyDescent="0.25">
      <c r="C45" s="52" t="s">
        <v>204</v>
      </c>
      <c r="D45" s="48"/>
      <c r="E45" s="48"/>
      <c r="F45" s="48"/>
      <c r="G45" s="48"/>
      <c r="H45" s="48"/>
      <c r="I45" s="48"/>
      <c r="J45" s="48"/>
      <c r="K45" s="48"/>
      <c r="L45" s="48"/>
      <c r="M45" s="48"/>
      <c r="N45" s="48"/>
    </row>
    <row r="46" spans="3:14" ht="9" customHeight="1" x14ac:dyDescent="0.25">
      <c r="C46" s="48"/>
      <c r="D46" s="48"/>
      <c r="E46" s="48"/>
      <c r="F46" s="48"/>
      <c r="G46" s="48"/>
      <c r="H46" s="48"/>
      <c r="I46" s="48"/>
      <c r="J46" s="48"/>
      <c r="K46" s="48"/>
      <c r="L46" s="48"/>
      <c r="M46" s="48"/>
      <c r="N46" s="48"/>
    </row>
    <row r="47" spans="3:14" x14ac:dyDescent="0.25">
      <c r="C47" s="47" t="s">
        <v>102</v>
      </c>
      <c r="D47" s="48"/>
      <c r="E47" s="48"/>
      <c r="F47" s="48"/>
      <c r="G47" s="48"/>
      <c r="H47" s="48"/>
      <c r="I47" s="48"/>
      <c r="J47" s="48"/>
      <c r="K47" s="48"/>
      <c r="L47" s="48"/>
      <c r="M47" s="48"/>
      <c r="N47" s="48"/>
    </row>
    <row r="48" spans="3:14" ht="4.5" customHeight="1" x14ac:dyDescent="0.25">
      <c r="C48" s="47"/>
      <c r="D48" s="48"/>
      <c r="E48" s="48"/>
      <c r="F48" s="48"/>
      <c r="G48" s="48"/>
      <c r="H48" s="48"/>
      <c r="I48" s="48"/>
      <c r="J48" s="48"/>
      <c r="K48" s="48"/>
      <c r="L48" s="48"/>
      <c r="M48" s="48"/>
      <c r="N48" s="48"/>
    </row>
    <row r="49" spans="3:14" x14ac:dyDescent="0.25">
      <c r="C49" s="50" t="s">
        <v>112</v>
      </c>
      <c r="D49" s="48"/>
      <c r="E49" s="48"/>
      <c r="F49" s="48"/>
      <c r="G49" s="48"/>
      <c r="H49" s="48"/>
      <c r="I49" s="48"/>
      <c r="J49" s="48"/>
      <c r="K49" s="48"/>
      <c r="L49" s="48"/>
      <c r="M49" s="48"/>
      <c r="N49" s="48"/>
    </row>
    <row r="50" spans="3:14" x14ac:dyDescent="0.25">
      <c r="C50" s="50" t="s">
        <v>103</v>
      </c>
      <c r="D50" s="48"/>
      <c r="E50" s="48"/>
      <c r="F50" s="48"/>
      <c r="G50" s="48"/>
      <c r="H50" s="48"/>
      <c r="I50" s="48"/>
      <c r="J50" s="48"/>
      <c r="K50" s="48"/>
      <c r="L50" s="48"/>
      <c r="M50" s="48"/>
      <c r="N50" s="48"/>
    </row>
    <row r="51" spans="3:14" x14ac:dyDescent="0.25">
      <c r="C51" s="50" t="s">
        <v>104</v>
      </c>
      <c r="D51" s="48"/>
      <c r="E51" s="48"/>
      <c r="F51" s="48"/>
      <c r="G51" s="48"/>
      <c r="H51" s="48"/>
      <c r="I51" s="48"/>
      <c r="J51" s="48"/>
      <c r="K51" s="48"/>
      <c r="L51" s="48"/>
      <c r="M51" s="48"/>
      <c r="N51" s="48"/>
    </row>
    <row r="52" spans="3:14" ht="9" customHeight="1" x14ac:dyDescent="0.25">
      <c r="C52" s="48"/>
      <c r="D52" s="48"/>
      <c r="E52" s="48"/>
      <c r="F52" s="48"/>
      <c r="G52" s="48"/>
      <c r="H52" s="48"/>
      <c r="I52" s="48"/>
      <c r="J52" s="48"/>
      <c r="K52" s="48"/>
      <c r="L52" s="48"/>
      <c r="M52" s="48"/>
      <c r="N52" s="48"/>
    </row>
    <row r="53" spans="3:14" x14ac:dyDescent="0.25">
      <c r="C53" s="50" t="s">
        <v>105</v>
      </c>
      <c r="D53" s="48"/>
      <c r="E53" s="48"/>
      <c r="F53" s="48"/>
      <c r="G53" s="48"/>
      <c r="H53" s="48"/>
      <c r="I53" s="48"/>
      <c r="J53" s="48"/>
      <c r="K53" s="48"/>
      <c r="L53" s="48"/>
      <c r="M53" s="48"/>
      <c r="N53" s="48"/>
    </row>
    <row r="54" spans="3:14" x14ac:dyDescent="0.25">
      <c r="C54" s="50" t="s">
        <v>106</v>
      </c>
      <c r="D54" s="48"/>
      <c r="E54" s="48"/>
      <c r="F54" s="48"/>
      <c r="G54" s="48"/>
      <c r="H54" s="48"/>
      <c r="I54" s="48"/>
      <c r="J54" s="48"/>
      <c r="K54" s="48"/>
      <c r="L54" s="48"/>
      <c r="M54" s="48"/>
      <c r="N54" s="48"/>
    </row>
  </sheetData>
  <pageMargins left="0.7" right="0.7" top="0.75" bottom="0.75" header="0.3" footer="0.3"/>
  <pageSetup scale="7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23536-A7C5-4612-9875-DDB5FFFC630B}">
  <sheetPr>
    <tabColor rgb="FFFFFF00"/>
  </sheetPr>
  <dimension ref="A2:I116"/>
  <sheetViews>
    <sheetView topLeftCell="A61" zoomScale="80" zoomScaleNormal="80" zoomScaleSheetLayoutView="80" workbookViewId="0">
      <selection activeCell="J16" sqref="J16"/>
    </sheetView>
  </sheetViews>
  <sheetFormatPr defaultRowHeight="15" x14ac:dyDescent="0.2"/>
  <cols>
    <col min="1" max="1" width="4.625" style="1" customWidth="1"/>
    <col min="2" max="2" width="16.625" style="3" customWidth="1"/>
    <col min="3" max="3" width="22.125" style="3" customWidth="1"/>
    <col min="4" max="4" width="16.125" style="3" customWidth="1"/>
    <col min="5" max="5" width="30" style="3" customWidth="1"/>
    <col min="6" max="6" width="13.875" style="3" customWidth="1"/>
    <col min="7" max="7" width="11.375" style="3" customWidth="1"/>
    <col min="8" max="8" width="13.625" style="3" customWidth="1"/>
    <col min="9" max="9" width="11.375" style="3" bestFit="1" customWidth="1"/>
    <col min="10" max="16384" width="9" style="3"/>
  </cols>
  <sheetData>
    <row r="2" spans="1:8" ht="15.75" x14ac:dyDescent="0.25">
      <c r="B2" s="2" t="s">
        <v>47</v>
      </c>
    </row>
    <row r="3" spans="1:8" ht="4.5" customHeight="1" x14ac:dyDescent="0.2">
      <c r="G3" s="4"/>
      <c r="H3" s="4"/>
    </row>
    <row r="4" spans="1:8" x14ac:dyDescent="0.2">
      <c r="A4" s="1">
        <f>1</f>
        <v>1</v>
      </c>
      <c r="B4" s="5" t="s">
        <v>58</v>
      </c>
      <c r="C4" s="6"/>
      <c r="D4" s="90" t="s">
        <v>260</v>
      </c>
      <c r="E4" s="6"/>
      <c r="F4" s="6"/>
      <c r="G4" s="6"/>
      <c r="H4" s="6"/>
    </row>
    <row r="5" spans="1:8" ht="14.25" customHeight="1" x14ac:dyDescent="0.2">
      <c r="A5" s="1">
        <f>A4+1</f>
        <v>2</v>
      </c>
      <c r="G5" s="4"/>
      <c r="H5" s="4"/>
    </row>
    <row r="6" spans="1:8" x14ac:dyDescent="0.2">
      <c r="A6" s="1">
        <f t="shared" ref="A6:A69" si="0">A5+1</f>
        <v>3</v>
      </c>
      <c r="B6" s="5" t="s">
        <v>15</v>
      </c>
      <c r="C6" s="6"/>
      <c r="D6" s="6" t="s">
        <v>28</v>
      </c>
      <c r="E6" s="7" t="s">
        <v>12</v>
      </c>
      <c r="F6" s="6" t="s">
        <v>19</v>
      </c>
      <c r="G6" s="6"/>
      <c r="H6" s="6"/>
    </row>
    <row r="7" spans="1:8" x14ac:dyDescent="0.2">
      <c r="A7" s="1">
        <f t="shared" si="0"/>
        <v>4</v>
      </c>
    </row>
    <row r="8" spans="1:8" x14ac:dyDescent="0.2">
      <c r="A8" s="1">
        <f t="shared" si="0"/>
        <v>5</v>
      </c>
      <c r="B8" s="5" t="s">
        <v>16</v>
      </c>
      <c r="C8" s="6"/>
      <c r="D8" s="37">
        <v>0</v>
      </c>
      <c r="E8" s="6"/>
      <c r="F8" s="6"/>
      <c r="G8" s="6"/>
      <c r="H8" s="6"/>
    </row>
    <row r="9" spans="1:8" x14ac:dyDescent="0.2">
      <c r="A9" s="1">
        <f t="shared" si="0"/>
        <v>6</v>
      </c>
    </row>
    <row r="10" spans="1:8" x14ac:dyDescent="0.2">
      <c r="A10" s="1">
        <f t="shared" si="0"/>
        <v>7</v>
      </c>
      <c r="B10" s="5" t="s">
        <v>34</v>
      </c>
      <c r="C10" s="6"/>
      <c r="D10" s="90" t="s">
        <v>38</v>
      </c>
      <c r="E10" s="6"/>
      <c r="F10" s="44" t="str">
        <f>IF(D10="Other","Please Specify Funding Source:","")</f>
        <v/>
      </c>
      <c r="G10" s="90"/>
      <c r="H10" s="6"/>
    </row>
    <row r="11" spans="1:8" x14ac:dyDescent="0.2">
      <c r="A11" s="1">
        <f t="shared" si="0"/>
        <v>8</v>
      </c>
      <c r="B11" s="8"/>
      <c r="C11" s="9"/>
      <c r="D11" s="9"/>
      <c r="E11" s="9"/>
      <c r="F11" s="9"/>
      <c r="G11" s="9"/>
      <c r="H11" s="9"/>
    </row>
    <row r="12" spans="1:8" x14ac:dyDescent="0.2">
      <c r="A12" s="1">
        <f t="shared" si="0"/>
        <v>9</v>
      </c>
      <c r="B12" s="4"/>
      <c r="D12" s="3" t="s">
        <v>60</v>
      </c>
      <c r="F12" s="3" t="s">
        <v>63</v>
      </c>
    </row>
    <row r="13" spans="1:8" x14ac:dyDescent="0.2">
      <c r="A13" s="1">
        <f t="shared" si="0"/>
        <v>10</v>
      </c>
      <c r="B13" s="4"/>
    </row>
    <row r="14" spans="1:8" x14ac:dyDescent="0.2">
      <c r="A14" s="1">
        <f t="shared" si="0"/>
        <v>11</v>
      </c>
      <c r="B14" s="5" t="s">
        <v>35</v>
      </c>
      <c r="C14" s="6"/>
      <c r="D14" s="6" t="s">
        <v>259</v>
      </c>
      <c r="E14" s="6"/>
      <c r="F14" s="6"/>
      <c r="G14" s="6"/>
      <c r="H14" s="6"/>
    </row>
    <row r="15" spans="1:8" x14ac:dyDescent="0.2">
      <c r="A15" s="1">
        <f t="shared" si="0"/>
        <v>12</v>
      </c>
      <c r="B15" s="4"/>
    </row>
    <row r="16" spans="1:8" x14ac:dyDescent="0.2">
      <c r="A16" s="1">
        <f t="shared" si="0"/>
        <v>13</v>
      </c>
    </row>
    <row r="17" spans="1:9" x14ac:dyDescent="0.2">
      <c r="A17" s="1">
        <f t="shared" si="0"/>
        <v>14</v>
      </c>
      <c r="B17" s="4" t="s">
        <v>20</v>
      </c>
    </row>
    <row r="18" spans="1:9" ht="15.75" customHeight="1" x14ac:dyDescent="0.2">
      <c r="A18" s="1">
        <f t="shared" si="0"/>
        <v>15</v>
      </c>
      <c r="B18" s="125" t="str">
        <f>IF(B19="","Provide a brief summary and fiscal analysis of the action proposed by the resolution:","")</f>
        <v/>
      </c>
      <c r="C18" s="125"/>
      <c r="D18" s="125"/>
      <c r="E18" s="125"/>
      <c r="F18" s="125"/>
      <c r="G18" s="125"/>
      <c r="H18" s="125"/>
      <c r="I18" s="10"/>
    </row>
    <row r="19" spans="1:9" x14ac:dyDescent="0.2">
      <c r="A19" s="1">
        <f t="shared" si="0"/>
        <v>16</v>
      </c>
      <c r="B19" s="126" t="s">
        <v>258</v>
      </c>
      <c r="C19" s="126"/>
      <c r="D19" s="126"/>
      <c r="E19" s="126"/>
      <c r="F19" s="126"/>
      <c r="G19" s="126"/>
      <c r="H19" s="126"/>
      <c r="I19" s="10"/>
    </row>
    <row r="20" spans="1:9" ht="15.75" customHeight="1" x14ac:dyDescent="0.2">
      <c r="A20" s="1">
        <f t="shared" si="0"/>
        <v>17</v>
      </c>
      <c r="B20" s="126"/>
      <c r="C20" s="126"/>
      <c r="D20" s="126"/>
      <c r="E20" s="126"/>
      <c r="F20" s="126"/>
      <c r="G20" s="126"/>
      <c r="H20" s="126"/>
    </row>
    <row r="21" spans="1:9" x14ac:dyDescent="0.2">
      <c r="A21" s="1">
        <f t="shared" si="0"/>
        <v>18</v>
      </c>
      <c r="B21" s="126"/>
      <c r="C21" s="126"/>
      <c r="D21" s="126"/>
      <c r="E21" s="126"/>
      <c r="F21" s="126"/>
      <c r="G21" s="126"/>
      <c r="H21" s="126"/>
      <c r="I21" s="11"/>
    </row>
    <row r="22" spans="1:9" x14ac:dyDescent="0.2">
      <c r="A22" s="1">
        <f t="shared" si="0"/>
        <v>19</v>
      </c>
      <c r="B22" s="126"/>
      <c r="C22" s="126"/>
      <c r="D22" s="126"/>
      <c r="E22" s="126"/>
      <c r="F22" s="126"/>
      <c r="G22" s="126"/>
      <c r="H22" s="126"/>
      <c r="I22" s="11"/>
    </row>
    <row r="23" spans="1:9" x14ac:dyDescent="0.2">
      <c r="A23" s="1">
        <f t="shared" si="0"/>
        <v>20</v>
      </c>
      <c r="B23" s="126"/>
      <c r="C23" s="126"/>
      <c r="D23" s="126"/>
      <c r="E23" s="126"/>
      <c r="F23" s="126"/>
      <c r="G23" s="126"/>
      <c r="H23" s="126"/>
      <c r="I23" s="11"/>
    </row>
    <row r="24" spans="1:9" x14ac:dyDescent="0.2">
      <c r="A24" s="1">
        <f t="shared" si="0"/>
        <v>21</v>
      </c>
    </row>
    <row r="25" spans="1:9" x14ac:dyDescent="0.2">
      <c r="A25" s="1">
        <f t="shared" si="0"/>
        <v>22</v>
      </c>
    </row>
    <row r="26" spans="1:9" x14ac:dyDescent="0.2">
      <c r="A26" s="1">
        <f t="shared" si="0"/>
        <v>23</v>
      </c>
      <c r="B26" s="4" t="s">
        <v>26</v>
      </c>
    </row>
    <row r="27" spans="1:9" x14ac:dyDescent="0.2">
      <c r="A27" s="1">
        <f t="shared" si="0"/>
        <v>24</v>
      </c>
      <c r="B27" s="4"/>
    </row>
    <row r="28" spans="1:9" x14ac:dyDescent="0.2">
      <c r="A28" s="1">
        <f t="shared" si="0"/>
        <v>25</v>
      </c>
      <c r="B28" s="127" t="s">
        <v>73</v>
      </c>
      <c r="C28" s="127"/>
      <c r="D28" s="127"/>
      <c r="E28" s="127"/>
      <c r="F28" s="127"/>
      <c r="G28" s="127"/>
      <c r="H28" s="127"/>
      <c r="I28" s="127"/>
    </row>
    <row r="29" spans="1:9" x14ac:dyDescent="0.2">
      <c r="A29" s="1">
        <f t="shared" si="0"/>
        <v>26</v>
      </c>
      <c r="B29" s="41"/>
      <c r="C29" s="41"/>
      <c r="D29" s="41"/>
      <c r="E29" s="41"/>
      <c r="F29" s="41"/>
      <c r="G29" s="41"/>
      <c r="H29" s="41"/>
      <c r="I29" s="41"/>
    </row>
    <row r="30" spans="1:9" x14ac:dyDescent="0.2">
      <c r="A30" s="1">
        <f t="shared" si="0"/>
        <v>27</v>
      </c>
      <c r="B30" s="20" t="s">
        <v>40</v>
      </c>
      <c r="C30" s="18"/>
      <c r="D30" s="18"/>
      <c r="E30" s="19"/>
      <c r="F30" s="18"/>
      <c r="G30" s="18"/>
      <c r="H30" s="18"/>
    </row>
    <row r="31" spans="1:9" x14ac:dyDescent="0.2">
      <c r="A31" s="1">
        <f t="shared" si="0"/>
        <v>28</v>
      </c>
      <c r="B31" s="21" t="s">
        <v>27</v>
      </c>
      <c r="C31" s="22"/>
      <c r="D31" s="22"/>
      <c r="E31" s="24"/>
      <c r="F31" s="22"/>
      <c r="G31" s="22"/>
      <c r="H31" s="22"/>
      <c r="I31" s="113"/>
    </row>
    <row r="32" spans="1:9" x14ac:dyDescent="0.2">
      <c r="A32" s="1">
        <f t="shared" si="0"/>
        <v>29</v>
      </c>
      <c r="B32" s="124" t="s">
        <v>72</v>
      </c>
      <c r="C32" s="124"/>
      <c r="D32" s="124"/>
      <c r="E32" s="12"/>
      <c r="F32" s="12"/>
      <c r="G32" s="13" t="s">
        <v>21</v>
      </c>
      <c r="H32" s="12"/>
      <c r="I32" s="13" t="s">
        <v>22</v>
      </c>
    </row>
    <row r="33" spans="1:9" x14ac:dyDescent="0.2">
      <c r="A33" s="1">
        <f t="shared" si="0"/>
        <v>30</v>
      </c>
      <c r="B33" s="38" t="s">
        <v>65</v>
      </c>
      <c r="C33" s="38" t="s">
        <v>69</v>
      </c>
      <c r="D33" s="38" t="s">
        <v>67</v>
      </c>
      <c r="E33" s="16" t="s">
        <v>23</v>
      </c>
      <c r="F33" s="16"/>
      <c r="G33" s="102" t="s">
        <v>24</v>
      </c>
      <c r="H33" s="102" t="s">
        <v>25</v>
      </c>
      <c r="I33" s="102" t="s">
        <v>50</v>
      </c>
    </row>
    <row r="34" spans="1:9" x14ac:dyDescent="0.2">
      <c r="A34" s="1">
        <f t="shared" si="0"/>
        <v>31</v>
      </c>
      <c r="B34" s="87">
        <v>1</v>
      </c>
      <c r="C34" s="22">
        <v>20023802</v>
      </c>
      <c r="D34" s="96">
        <v>63160</v>
      </c>
      <c r="E34" s="99" t="s">
        <v>218</v>
      </c>
      <c r="F34" s="92"/>
      <c r="G34" s="111">
        <v>0</v>
      </c>
      <c r="H34" s="111">
        <v>5000</v>
      </c>
      <c r="I34" s="112">
        <f>G34+H34</f>
        <v>5000</v>
      </c>
    </row>
    <row r="35" spans="1:9" x14ac:dyDescent="0.2">
      <c r="A35" s="1">
        <f t="shared" si="0"/>
        <v>32</v>
      </c>
      <c r="B35" s="87">
        <v>1</v>
      </c>
      <c r="C35" s="22">
        <v>20023802</v>
      </c>
      <c r="D35" s="96">
        <v>67530</v>
      </c>
      <c r="E35" s="99" t="s">
        <v>206</v>
      </c>
      <c r="F35" s="92"/>
      <c r="G35" s="111">
        <v>4000</v>
      </c>
      <c r="H35" s="111"/>
      <c r="I35" s="112">
        <f>G35+H35</f>
        <v>4000</v>
      </c>
    </row>
    <row r="36" spans="1:9" x14ac:dyDescent="0.2">
      <c r="A36" s="1">
        <f t="shared" si="0"/>
        <v>33</v>
      </c>
      <c r="B36" s="87">
        <v>1</v>
      </c>
      <c r="C36" s="22">
        <v>20023802</v>
      </c>
      <c r="D36" s="96">
        <v>67535</v>
      </c>
      <c r="E36" s="99" t="s">
        <v>207</v>
      </c>
      <c r="F36" s="92"/>
      <c r="G36" s="111">
        <v>4000</v>
      </c>
      <c r="H36" s="111"/>
      <c r="I36" s="111">
        <f t="shared" ref="I36:I60" si="1">G36+H36</f>
        <v>4000</v>
      </c>
    </row>
    <row r="37" spans="1:9" x14ac:dyDescent="0.2">
      <c r="A37" s="1">
        <f t="shared" si="0"/>
        <v>34</v>
      </c>
      <c r="B37" s="87">
        <v>1</v>
      </c>
      <c r="C37" s="22">
        <v>20023802</v>
      </c>
      <c r="D37" s="96">
        <v>67540</v>
      </c>
      <c r="E37" s="99" t="s">
        <v>208</v>
      </c>
      <c r="F37" s="92"/>
      <c r="G37" s="111">
        <v>1440</v>
      </c>
      <c r="H37" s="111"/>
      <c r="I37" s="111">
        <f t="shared" si="1"/>
        <v>1440</v>
      </c>
    </row>
    <row r="38" spans="1:9" x14ac:dyDescent="0.2">
      <c r="A38" s="1">
        <f t="shared" si="0"/>
        <v>35</v>
      </c>
      <c r="B38" s="87">
        <v>1</v>
      </c>
      <c r="C38" s="22">
        <v>20023802</v>
      </c>
      <c r="D38" s="96">
        <v>72105</v>
      </c>
      <c r="E38" s="99" t="s">
        <v>209</v>
      </c>
      <c r="F38" s="92"/>
      <c r="G38" s="111">
        <v>2060</v>
      </c>
      <c r="H38" s="111"/>
      <c r="I38" s="111">
        <f t="shared" si="1"/>
        <v>2060</v>
      </c>
    </row>
    <row r="39" spans="1:9" x14ac:dyDescent="0.2">
      <c r="A39" s="1">
        <f t="shared" si="0"/>
        <v>36</v>
      </c>
      <c r="B39" s="87">
        <v>1</v>
      </c>
      <c r="C39" s="22">
        <v>20023802</v>
      </c>
      <c r="D39" s="96">
        <v>72910</v>
      </c>
      <c r="E39" s="99" t="s">
        <v>210</v>
      </c>
      <c r="F39" s="92"/>
      <c r="G39" s="111">
        <v>3500</v>
      </c>
      <c r="H39" s="111">
        <v>10000</v>
      </c>
      <c r="I39" s="111">
        <f t="shared" si="1"/>
        <v>13500</v>
      </c>
    </row>
    <row r="40" spans="1:9" x14ac:dyDescent="0.2">
      <c r="A40" s="1">
        <f t="shared" si="0"/>
        <v>37</v>
      </c>
      <c r="B40" s="87">
        <v>1</v>
      </c>
      <c r="C40" s="22">
        <v>20023809</v>
      </c>
      <c r="D40" s="96">
        <v>63160</v>
      </c>
      <c r="E40" s="99" t="s">
        <v>220</v>
      </c>
      <c r="F40" s="92"/>
      <c r="G40" s="111">
        <v>16700</v>
      </c>
      <c r="H40" s="111"/>
      <c r="I40" s="111">
        <f t="shared" si="1"/>
        <v>16700</v>
      </c>
    </row>
    <row r="41" spans="1:9" x14ac:dyDescent="0.2">
      <c r="A41" s="1">
        <f t="shared" si="0"/>
        <v>38</v>
      </c>
      <c r="B41" s="87">
        <v>1</v>
      </c>
      <c r="C41" s="22">
        <v>20023809</v>
      </c>
      <c r="D41" s="96">
        <v>63415</v>
      </c>
      <c r="E41" s="99" t="s">
        <v>221</v>
      </c>
      <c r="F41" s="92"/>
      <c r="G41" s="111">
        <v>1800</v>
      </c>
      <c r="H41" s="111"/>
      <c r="I41" s="111">
        <f t="shared" si="1"/>
        <v>1800</v>
      </c>
    </row>
    <row r="42" spans="1:9" x14ac:dyDescent="0.2">
      <c r="A42" s="1">
        <f t="shared" si="0"/>
        <v>39</v>
      </c>
      <c r="B42" s="87">
        <v>1</v>
      </c>
      <c r="C42" s="22">
        <v>20023809</v>
      </c>
      <c r="D42" s="96">
        <v>64220</v>
      </c>
      <c r="E42" s="99" t="s">
        <v>222</v>
      </c>
      <c r="F42" s="92"/>
      <c r="G42" s="111">
        <v>200</v>
      </c>
      <c r="H42" s="111"/>
      <c r="I42" s="111">
        <f t="shared" si="1"/>
        <v>200</v>
      </c>
    </row>
    <row r="43" spans="1:9" x14ac:dyDescent="0.2">
      <c r="A43" s="1">
        <f t="shared" si="0"/>
        <v>40</v>
      </c>
      <c r="B43" s="87">
        <v>1</v>
      </c>
      <c r="C43" s="22">
        <v>20023809</v>
      </c>
      <c r="D43" s="96">
        <v>65165</v>
      </c>
      <c r="E43" s="99" t="s">
        <v>223</v>
      </c>
      <c r="F43" s="92"/>
      <c r="G43" s="111">
        <v>100</v>
      </c>
      <c r="H43" s="111"/>
      <c r="I43" s="111">
        <f t="shared" si="1"/>
        <v>100</v>
      </c>
    </row>
    <row r="44" spans="1:9" x14ac:dyDescent="0.2">
      <c r="A44" s="1">
        <f t="shared" si="0"/>
        <v>41</v>
      </c>
      <c r="B44" s="87">
        <v>1</v>
      </c>
      <c r="C44" s="22">
        <v>20023809</v>
      </c>
      <c r="D44" s="96">
        <v>67505</v>
      </c>
      <c r="E44" s="99" t="s">
        <v>224</v>
      </c>
      <c r="F44" s="92"/>
      <c r="G44" s="111">
        <v>5000</v>
      </c>
      <c r="H44" s="111"/>
      <c r="I44" s="111">
        <f t="shared" si="1"/>
        <v>5000</v>
      </c>
    </row>
    <row r="45" spans="1:9" x14ac:dyDescent="0.2">
      <c r="A45" s="1">
        <f t="shared" si="0"/>
        <v>42</v>
      </c>
      <c r="B45" s="87">
        <v>1</v>
      </c>
      <c r="C45" s="22">
        <v>20023809</v>
      </c>
      <c r="D45" s="96">
        <v>67510</v>
      </c>
      <c r="E45" s="99" t="s">
        <v>225</v>
      </c>
      <c r="F45" s="92"/>
      <c r="G45" s="111">
        <v>2245</v>
      </c>
      <c r="H45" s="111"/>
      <c r="I45" s="111">
        <f t="shared" si="1"/>
        <v>2245</v>
      </c>
    </row>
    <row r="46" spans="1:9" x14ac:dyDescent="0.2">
      <c r="A46" s="1">
        <f t="shared" si="0"/>
        <v>43</v>
      </c>
      <c r="B46" s="87">
        <v>1</v>
      </c>
      <c r="C46" s="22">
        <v>20023809</v>
      </c>
      <c r="D46" s="96">
        <v>67525</v>
      </c>
      <c r="E46" s="99" t="s">
        <v>226</v>
      </c>
      <c r="F46" s="92"/>
      <c r="G46" s="111">
        <v>622</v>
      </c>
      <c r="H46" s="111"/>
      <c r="I46" s="111">
        <f t="shared" si="1"/>
        <v>622</v>
      </c>
    </row>
    <row r="47" spans="1:9" x14ac:dyDescent="0.2">
      <c r="A47" s="1">
        <f t="shared" si="0"/>
        <v>44</v>
      </c>
      <c r="B47" s="87">
        <v>1</v>
      </c>
      <c r="C47" s="22">
        <v>20023809</v>
      </c>
      <c r="D47" s="96">
        <v>67530</v>
      </c>
      <c r="E47" s="99" t="s">
        <v>206</v>
      </c>
      <c r="F47" s="92"/>
      <c r="G47" s="111">
        <v>833</v>
      </c>
      <c r="H47" s="111"/>
      <c r="I47" s="111">
        <f t="shared" si="1"/>
        <v>833</v>
      </c>
    </row>
    <row r="48" spans="1:9" x14ac:dyDescent="0.2">
      <c r="A48" s="1">
        <f t="shared" si="0"/>
        <v>45</v>
      </c>
      <c r="B48" s="87">
        <v>1</v>
      </c>
      <c r="C48" s="22">
        <v>20023809</v>
      </c>
      <c r="D48" s="96">
        <v>67535</v>
      </c>
      <c r="E48" s="99" t="s">
        <v>207</v>
      </c>
      <c r="F48" s="92"/>
      <c r="G48" s="111">
        <v>3500</v>
      </c>
      <c r="H48" s="111"/>
      <c r="I48" s="111">
        <f t="shared" si="1"/>
        <v>3500</v>
      </c>
    </row>
    <row r="49" spans="1:9" x14ac:dyDescent="0.2">
      <c r="A49" s="1">
        <f t="shared" si="0"/>
        <v>46</v>
      </c>
      <c r="B49" s="87">
        <v>1</v>
      </c>
      <c r="C49" s="22">
        <v>20023809</v>
      </c>
      <c r="D49" s="96">
        <v>67540</v>
      </c>
      <c r="E49" s="99" t="s">
        <v>208</v>
      </c>
      <c r="F49" s="92"/>
      <c r="G49" s="111">
        <v>4000</v>
      </c>
      <c r="H49" s="111"/>
      <c r="I49" s="111">
        <f t="shared" si="1"/>
        <v>4000</v>
      </c>
    </row>
    <row r="50" spans="1:9" x14ac:dyDescent="0.2">
      <c r="A50" s="1">
        <f t="shared" si="0"/>
        <v>47</v>
      </c>
      <c r="B50" s="87">
        <v>1</v>
      </c>
      <c r="C50" s="22">
        <v>20023809</v>
      </c>
      <c r="D50" s="96">
        <v>70120</v>
      </c>
      <c r="E50" s="99" t="s">
        <v>227</v>
      </c>
      <c r="F50" s="92"/>
      <c r="G50" s="111">
        <v>1000</v>
      </c>
      <c r="H50" s="111"/>
      <c r="I50" s="111">
        <f t="shared" si="1"/>
        <v>1000</v>
      </c>
    </row>
    <row r="51" spans="1:9" x14ac:dyDescent="0.2">
      <c r="A51" s="1">
        <f t="shared" si="0"/>
        <v>48</v>
      </c>
      <c r="B51" s="87">
        <v>1</v>
      </c>
      <c r="C51" s="22">
        <v>20023809</v>
      </c>
      <c r="D51" s="96">
        <v>70305</v>
      </c>
      <c r="E51" s="99" t="s">
        <v>228</v>
      </c>
      <c r="F51" s="92"/>
      <c r="G51" s="111">
        <v>800</v>
      </c>
      <c r="H51" s="111"/>
      <c r="I51" s="111">
        <f t="shared" si="1"/>
        <v>800</v>
      </c>
    </row>
    <row r="52" spans="1:9" x14ac:dyDescent="0.2">
      <c r="A52" s="1">
        <f t="shared" si="0"/>
        <v>49</v>
      </c>
      <c r="B52" s="87">
        <v>1</v>
      </c>
      <c r="C52" s="22">
        <v>20023809</v>
      </c>
      <c r="D52" s="96">
        <v>70510</v>
      </c>
      <c r="E52" s="99" t="s">
        <v>229</v>
      </c>
      <c r="F52" s="92"/>
      <c r="G52" s="111">
        <v>1683</v>
      </c>
      <c r="H52" s="111"/>
      <c r="I52" s="111">
        <f t="shared" si="1"/>
        <v>1683</v>
      </c>
    </row>
    <row r="53" spans="1:9" x14ac:dyDescent="0.2">
      <c r="A53" s="1">
        <f t="shared" si="0"/>
        <v>50</v>
      </c>
      <c r="B53" s="87">
        <v>1</v>
      </c>
      <c r="C53" s="22">
        <v>20023809</v>
      </c>
      <c r="D53" s="96">
        <v>70525</v>
      </c>
      <c r="E53" s="99" t="s">
        <v>230</v>
      </c>
      <c r="F53" s="92"/>
      <c r="G53" s="111">
        <v>517</v>
      </c>
      <c r="H53" s="111"/>
      <c r="I53" s="111">
        <f t="shared" si="1"/>
        <v>517</v>
      </c>
    </row>
    <row r="54" spans="1:9" x14ac:dyDescent="0.2">
      <c r="A54" s="1">
        <f t="shared" si="0"/>
        <v>51</v>
      </c>
      <c r="B54" s="87">
        <v>1</v>
      </c>
      <c r="C54" s="22">
        <v>20023809</v>
      </c>
      <c r="D54" s="96">
        <v>72105</v>
      </c>
      <c r="E54" s="99" t="s">
        <v>209</v>
      </c>
      <c r="F54" s="92"/>
      <c r="G54" s="111">
        <v>1500</v>
      </c>
      <c r="H54" s="111"/>
      <c r="I54" s="111">
        <f t="shared" si="1"/>
        <v>1500</v>
      </c>
    </row>
    <row r="55" spans="1:9" x14ac:dyDescent="0.2">
      <c r="A55" s="1">
        <f t="shared" si="0"/>
        <v>52</v>
      </c>
      <c r="B55" s="87">
        <v>1</v>
      </c>
      <c r="C55" s="22">
        <v>20023809</v>
      </c>
      <c r="D55" s="96">
        <v>72115</v>
      </c>
      <c r="E55" s="99" t="s">
        <v>231</v>
      </c>
      <c r="F55" s="92"/>
      <c r="G55" s="111">
        <v>500</v>
      </c>
      <c r="H55" s="111"/>
      <c r="I55" s="111">
        <f t="shared" si="1"/>
        <v>500</v>
      </c>
    </row>
    <row r="56" spans="1:9" x14ac:dyDescent="0.2">
      <c r="A56" s="1">
        <f t="shared" si="0"/>
        <v>53</v>
      </c>
      <c r="B56" s="87">
        <v>1</v>
      </c>
      <c r="C56" s="22">
        <v>20023809</v>
      </c>
      <c r="D56" s="96">
        <v>72120</v>
      </c>
      <c r="E56" s="99" t="s">
        <v>232</v>
      </c>
      <c r="F56" s="92"/>
      <c r="G56" s="111">
        <v>1000</v>
      </c>
      <c r="H56" s="111"/>
      <c r="I56" s="111">
        <f t="shared" si="1"/>
        <v>1000</v>
      </c>
    </row>
    <row r="57" spans="1:9" x14ac:dyDescent="0.2">
      <c r="A57" s="1">
        <f t="shared" si="0"/>
        <v>54</v>
      </c>
      <c r="B57" s="87">
        <v>1</v>
      </c>
      <c r="C57" s="22">
        <v>20023809</v>
      </c>
      <c r="D57" s="96">
        <v>72220</v>
      </c>
      <c r="E57" s="99" t="s">
        <v>233</v>
      </c>
      <c r="F57" s="92"/>
      <c r="G57" s="111">
        <v>107286</v>
      </c>
      <c r="H57" s="111">
        <v>-15000</v>
      </c>
      <c r="I57" s="111">
        <f t="shared" si="1"/>
        <v>92286</v>
      </c>
    </row>
    <row r="58" spans="1:9" x14ac:dyDescent="0.2">
      <c r="A58" s="1">
        <f t="shared" si="0"/>
        <v>55</v>
      </c>
      <c r="B58" s="87">
        <v>1</v>
      </c>
      <c r="C58" s="22">
        <v>20023809</v>
      </c>
      <c r="D58" s="96">
        <v>72515</v>
      </c>
      <c r="E58" s="99" t="s">
        <v>234</v>
      </c>
      <c r="F58" s="92"/>
      <c r="G58" s="111">
        <v>1919</v>
      </c>
      <c r="H58" s="111"/>
      <c r="I58" s="111">
        <f t="shared" si="1"/>
        <v>1919</v>
      </c>
    </row>
    <row r="59" spans="1:9" x14ac:dyDescent="0.2">
      <c r="A59" s="1">
        <f t="shared" si="0"/>
        <v>56</v>
      </c>
      <c r="B59" s="87">
        <v>1</v>
      </c>
      <c r="C59" s="22">
        <v>20023809</v>
      </c>
      <c r="D59" s="96">
        <v>72525</v>
      </c>
      <c r="E59" s="99" t="s">
        <v>235</v>
      </c>
      <c r="F59" s="92"/>
      <c r="G59" s="111">
        <v>8398</v>
      </c>
      <c r="H59" s="111"/>
      <c r="I59" s="111">
        <f t="shared" si="1"/>
        <v>8398</v>
      </c>
    </row>
    <row r="60" spans="1:9" x14ac:dyDescent="0.2">
      <c r="A60" s="1">
        <f t="shared" si="0"/>
        <v>57</v>
      </c>
      <c r="B60" s="87">
        <v>1</v>
      </c>
      <c r="C60" s="22">
        <v>20023809</v>
      </c>
      <c r="D60" s="96">
        <v>72910</v>
      </c>
      <c r="E60" s="99" t="s">
        <v>210</v>
      </c>
      <c r="F60" s="92"/>
      <c r="G60" s="111">
        <v>9683</v>
      </c>
      <c r="H60" s="111"/>
      <c r="I60" s="111">
        <f t="shared" si="1"/>
        <v>9683</v>
      </c>
    </row>
    <row r="61" spans="1:9" x14ac:dyDescent="0.2">
      <c r="A61" s="1">
        <f t="shared" si="0"/>
        <v>58</v>
      </c>
      <c r="B61" s="87"/>
      <c r="C61" s="22"/>
      <c r="D61" s="96"/>
      <c r="E61" s="99"/>
      <c r="F61" s="92"/>
      <c r="G61" s="111"/>
      <c r="H61" s="111"/>
      <c r="I61" s="111"/>
    </row>
    <row r="62" spans="1:9" x14ac:dyDescent="0.2">
      <c r="A62" s="1">
        <f t="shared" si="0"/>
        <v>59</v>
      </c>
      <c r="B62" s="87"/>
      <c r="C62" s="22"/>
      <c r="D62" s="96"/>
      <c r="E62" s="99"/>
      <c r="F62" s="92"/>
      <c r="G62" s="97"/>
      <c r="H62" s="106"/>
      <c r="I62" s="107"/>
    </row>
    <row r="63" spans="1:9" x14ac:dyDescent="0.2">
      <c r="A63" s="1">
        <f t="shared" si="0"/>
        <v>60</v>
      </c>
      <c r="B63" s="87"/>
      <c r="C63" s="22"/>
      <c r="D63" s="96"/>
      <c r="E63" s="99"/>
      <c r="F63" s="92"/>
      <c r="G63" s="100"/>
      <c r="H63" s="100"/>
      <c r="I63" s="101"/>
    </row>
    <row r="64" spans="1:9" x14ac:dyDescent="0.2">
      <c r="A64" s="1">
        <f t="shared" si="0"/>
        <v>61</v>
      </c>
      <c r="B64" s="27"/>
      <c r="C64" s="27"/>
      <c r="F64" s="28" t="s">
        <v>42</v>
      </c>
      <c r="G64" s="89">
        <f>SUM(G34:G63)</f>
        <v>184286</v>
      </c>
      <c r="H64" s="89">
        <f>SUM(H34:H63)</f>
        <v>0</v>
      </c>
      <c r="I64" s="89">
        <f>SUM(I34:I63)</f>
        <v>184286</v>
      </c>
    </row>
    <row r="65" spans="1:9" x14ac:dyDescent="0.2">
      <c r="A65" s="1">
        <f t="shared" si="0"/>
        <v>62</v>
      </c>
      <c r="B65" s="27"/>
      <c r="C65" s="27"/>
      <c r="F65" s="28"/>
      <c r="G65" s="89"/>
      <c r="H65" s="29"/>
      <c r="I65" s="29"/>
    </row>
    <row r="66" spans="1:9" x14ac:dyDescent="0.2">
      <c r="A66" s="1">
        <f t="shared" si="0"/>
        <v>63</v>
      </c>
      <c r="B66" s="20" t="s">
        <v>41</v>
      </c>
      <c r="C66" s="27"/>
      <c r="D66" s="27"/>
      <c r="E66" s="28"/>
      <c r="F66" s="32"/>
      <c r="G66" s="33"/>
      <c r="H66" s="31"/>
    </row>
    <row r="67" spans="1:9" x14ac:dyDescent="0.2">
      <c r="A67" s="1">
        <f t="shared" si="0"/>
        <v>64</v>
      </c>
      <c r="B67" s="21" t="s">
        <v>27</v>
      </c>
      <c r="C67" s="22"/>
      <c r="D67" s="22"/>
      <c r="E67" s="24"/>
      <c r="F67" s="22"/>
      <c r="G67" s="22"/>
      <c r="H67" s="22"/>
    </row>
    <row r="68" spans="1:9" s="93" customFormat="1" x14ac:dyDescent="0.2">
      <c r="A68" s="1">
        <f t="shared" si="0"/>
        <v>65</v>
      </c>
      <c r="B68" s="124" t="s">
        <v>72</v>
      </c>
      <c r="C68" s="124"/>
      <c r="D68" s="124"/>
      <c r="E68" s="12"/>
      <c r="F68" s="12"/>
      <c r="G68" s="13" t="s">
        <v>21</v>
      </c>
      <c r="H68" s="12"/>
      <c r="I68" s="13" t="s">
        <v>22</v>
      </c>
    </row>
    <row r="69" spans="1:9" s="93" customFormat="1" x14ac:dyDescent="0.2">
      <c r="A69" s="1">
        <f t="shared" si="0"/>
        <v>66</v>
      </c>
      <c r="B69" s="38" t="s">
        <v>65</v>
      </c>
      <c r="C69" s="38" t="s">
        <v>69</v>
      </c>
      <c r="D69" s="38" t="s">
        <v>67</v>
      </c>
      <c r="E69" s="16" t="s">
        <v>23</v>
      </c>
      <c r="F69" s="16"/>
      <c r="G69" s="15" t="s">
        <v>24</v>
      </c>
      <c r="H69" s="15" t="s">
        <v>25</v>
      </c>
      <c r="I69" s="15" t="s">
        <v>50</v>
      </c>
    </row>
    <row r="70" spans="1:9" s="93" customFormat="1" x14ac:dyDescent="0.2">
      <c r="A70" s="1">
        <f t="shared" ref="A70:A105" si="2">A69+1</f>
        <v>67</v>
      </c>
      <c r="B70" s="87">
        <v>1</v>
      </c>
      <c r="C70" s="22">
        <v>20023802</v>
      </c>
      <c r="D70" s="22">
        <v>55550</v>
      </c>
      <c r="E70" s="109" t="s">
        <v>217</v>
      </c>
      <c r="F70" s="23"/>
      <c r="G70" s="88">
        <v>-15000</v>
      </c>
      <c r="H70" s="88">
        <v>-15000</v>
      </c>
      <c r="I70" s="88">
        <f>G70+H70</f>
        <v>-30000</v>
      </c>
    </row>
    <row r="71" spans="1:9" s="93" customFormat="1" x14ac:dyDescent="0.2">
      <c r="A71" s="1">
        <f t="shared" si="2"/>
        <v>68</v>
      </c>
      <c r="B71" s="87"/>
      <c r="C71" s="22">
        <v>20023809</v>
      </c>
      <c r="D71" s="22">
        <v>55550</v>
      </c>
      <c r="E71" s="109" t="s">
        <v>217</v>
      </c>
      <c r="F71" s="23"/>
      <c r="G71" s="88">
        <v>-169286</v>
      </c>
      <c r="H71" s="88">
        <v>15000</v>
      </c>
      <c r="I71" s="88">
        <f t="shared" ref="I71" si="3">G71+H71</f>
        <v>-154286</v>
      </c>
    </row>
    <row r="72" spans="1:9" x14ac:dyDescent="0.2">
      <c r="A72" s="1">
        <f t="shared" si="2"/>
        <v>69</v>
      </c>
      <c r="B72" s="27"/>
      <c r="C72" s="27"/>
      <c r="D72" s="27"/>
      <c r="E72" s="25"/>
      <c r="F72" s="28" t="s">
        <v>42</v>
      </c>
      <c r="G72" s="117">
        <f>SUM(G70:G71)</f>
        <v>-184286</v>
      </c>
      <c r="H72" s="117">
        <f>SUM(H70:H71)</f>
        <v>0</v>
      </c>
      <c r="I72" s="117">
        <f>SUM(I70:I71)</f>
        <v>-184286</v>
      </c>
    </row>
    <row r="73" spans="1:9" x14ac:dyDescent="0.2">
      <c r="A73" s="1">
        <f t="shared" si="2"/>
        <v>70</v>
      </c>
      <c r="B73" s="27"/>
      <c r="C73" s="27"/>
      <c r="D73" s="27"/>
      <c r="E73" s="25"/>
      <c r="F73" s="28"/>
      <c r="G73" s="89"/>
      <c r="H73" s="29"/>
      <c r="I73" s="29"/>
    </row>
    <row r="74" spans="1:9" x14ac:dyDescent="0.2">
      <c r="A74" s="1">
        <f t="shared" si="2"/>
        <v>71</v>
      </c>
      <c r="E74" s="34"/>
    </row>
    <row r="75" spans="1:9" x14ac:dyDescent="0.2">
      <c r="A75" s="1">
        <f t="shared" si="2"/>
        <v>72</v>
      </c>
      <c r="B75" s="127" t="s">
        <v>74</v>
      </c>
      <c r="C75" s="127"/>
      <c r="D75" s="127"/>
      <c r="E75" s="127"/>
      <c r="F75" s="127"/>
      <c r="G75" s="127"/>
      <c r="H75" s="127"/>
      <c r="I75" s="127"/>
    </row>
    <row r="76" spans="1:9" x14ac:dyDescent="0.2">
      <c r="A76" s="1">
        <f t="shared" si="2"/>
        <v>73</v>
      </c>
      <c r="B76" s="123" t="s">
        <v>75</v>
      </c>
      <c r="C76" s="123"/>
      <c r="D76" s="123"/>
      <c r="E76" s="123"/>
      <c r="F76" s="123"/>
      <c r="G76" s="123"/>
      <c r="H76" s="123"/>
      <c r="I76" s="123"/>
    </row>
    <row r="77" spans="1:9" x14ac:dyDescent="0.2">
      <c r="A77" s="1">
        <f t="shared" si="2"/>
        <v>74</v>
      </c>
      <c r="B77" s="41"/>
      <c r="C77" s="41"/>
      <c r="D77" s="41"/>
      <c r="E77" s="41"/>
      <c r="F77" s="41"/>
      <c r="G77" s="41"/>
      <c r="H77" s="41"/>
      <c r="I77" s="41"/>
    </row>
    <row r="78" spans="1:9" x14ac:dyDescent="0.2">
      <c r="A78" s="1">
        <f t="shared" si="2"/>
        <v>75</v>
      </c>
      <c r="B78" s="20" t="s">
        <v>40</v>
      </c>
      <c r="C78" s="18"/>
      <c r="D78" s="18"/>
      <c r="E78" s="19"/>
      <c r="F78" s="18"/>
      <c r="G78" s="18"/>
      <c r="H78" s="18"/>
    </row>
    <row r="79" spans="1:9" x14ac:dyDescent="0.2">
      <c r="A79" s="1">
        <f t="shared" si="2"/>
        <v>76</v>
      </c>
      <c r="B79" s="21" t="s">
        <v>27</v>
      </c>
      <c r="C79" s="22"/>
      <c r="D79" s="22"/>
      <c r="E79" s="24"/>
      <c r="F79" s="22"/>
      <c r="G79" s="22"/>
      <c r="H79" s="22"/>
    </row>
    <row r="80" spans="1:9" ht="15" customHeight="1" x14ac:dyDescent="0.2">
      <c r="A80" s="1">
        <f t="shared" si="2"/>
        <v>77</v>
      </c>
      <c r="B80" s="124" t="s">
        <v>71</v>
      </c>
      <c r="C80" s="124"/>
      <c r="D80" s="124"/>
      <c r="E80" s="12"/>
      <c r="F80" s="12"/>
      <c r="G80" s="13" t="s">
        <v>21</v>
      </c>
      <c r="H80" s="12"/>
      <c r="I80" s="13" t="s">
        <v>22</v>
      </c>
    </row>
    <row r="81" spans="1:9" x14ac:dyDescent="0.2">
      <c r="A81" s="1">
        <f t="shared" si="2"/>
        <v>78</v>
      </c>
      <c r="B81" s="45" t="s">
        <v>76</v>
      </c>
      <c r="C81" s="45" t="s">
        <v>70</v>
      </c>
      <c r="D81" s="38" t="s">
        <v>68</v>
      </c>
      <c r="E81" s="16" t="s">
        <v>23</v>
      </c>
      <c r="F81" s="16"/>
      <c r="G81" s="15" t="s">
        <v>24</v>
      </c>
      <c r="H81" s="15" t="s">
        <v>25</v>
      </c>
      <c r="I81" s="15" t="s">
        <v>50</v>
      </c>
    </row>
    <row r="82" spans="1:9" ht="15.75" x14ac:dyDescent="0.25">
      <c r="A82" s="1">
        <f t="shared" si="2"/>
        <v>79</v>
      </c>
      <c r="B82" s="96"/>
      <c r="C82" s="110"/>
      <c r="D82" s="96"/>
      <c r="E82" s="99"/>
      <c r="F82" s="14"/>
      <c r="G82" s="103"/>
      <c r="H82" s="106"/>
      <c r="I82" s="108"/>
    </row>
    <row r="83" spans="1:9" x14ac:dyDescent="0.2">
      <c r="A83" s="1">
        <f t="shared" si="2"/>
        <v>80</v>
      </c>
      <c r="B83" s="122" t="s">
        <v>256</v>
      </c>
      <c r="C83" s="22" t="s">
        <v>236</v>
      </c>
      <c r="D83" s="22">
        <v>67500</v>
      </c>
      <c r="E83" s="109" t="s">
        <v>250</v>
      </c>
      <c r="F83" s="14"/>
      <c r="G83" s="111"/>
      <c r="H83" s="106">
        <v>4000</v>
      </c>
      <c r="I83" s="111">
        <f t="shared" ref="I83:I87" si="4">G83+H83</f>
        <v>4000</v>
      </c>
    </row>
    <row r="84" spans="1:9" x14ac:dyDescent="0.2">
      <c r="A84" s="1">
        <f t="shared" si="2"/>
        <v>81</v>
      </c>
      <c r="B84" s="122" t="s">
        <v>256</v>
      </c>
      <c r="C84" s="22" t="s">
        <v>236</v>
      </c>
      <c r="D84" s="22">
        <v>72200</v>
      </c>
      <c r="E84" s="109" t="s">
        <v>251</v>
      </c>
      <c r="F84" s="14"/>
      <c r="G84" s="111">
        <v>4434</v>
      </c>
      <c r="H84" s="106"/>
      <c r="I84" s="111">
        <f t="shared" si="4"/>
        <v>4434</v>
      </c>
    </row>
    <row r="85" spans="1:9" x14ac:dyDescent="0.2">
      <c r="A85" s="1">
        <f t="shared" si="2"/>
        <v>82</v>
      </c>
      <c r="B85" s="122" t="s">
        <v>256</v>
      </c>
      <c r="C85" s="22" t="s">
        <v>236</v>
      </c>
      <c r="D85" s="22">
        <v>72900</v>
      </c>
      <c r="E85" s="109" t="s">
        <v>252</v>
      </c>
      <c r="F85" s="14"/>
      <c r="G85" s="111"/>
      <c r="H85" s="106"/>
      <c r="I85" s="111">
        <f t="shared" si="4"/>
        <v>0</v>
      </c>
    </row>
    <row r="86" spans="1:9" x14ac:dyDescent="0.2">
      <c r="A86" s="1">
        <f t="shared" si="2"/>
        <v>83</v>
      </c>
      <c r="B86" s="122" t="s">
        <v>256</v>
      </c>
      <c r="C86" s="22" t="s">
        <v>253</v>
      </c>
      <c r="D86" s="22">
        <v>72200</v>
      </c>
      <c r="E86" s="109" t="s">
        <v>251</v>
      </c>
      <c r="F86" s="14"/>
      <c r="G86" s="111">
        <v>17298</v>
      </c>
      <c r="H86" s="106">
        <v>9000</v>
      </c>
      <c r="I86" s="111">
        <f t="shared" si="4"/>
        <v>26298</v>
      </c>
    </row>
    <row r="87" spans="1:9" x14ac:dyDescent="0.2">
      <c r="A87" s="1">
        <f t="shared" si="2"/>
        <v>84</v>
      </c>
      <c r="B87" s="122" t="s">
        <v>256</v>
      </c>
      <c r="C87" s="22" t="s">
        <v>254</v>
      </c>
      <c r="D87" s="22">
        <v>60000</v>
      </c>
      <c r="E87" s="109" t="s">
        <v>255</v>
      </c>
      <c r="F87" s="14"/>
      <c r="G87" s="111">
        <v>8000</v>
      </c>
      <c r="H87" s="106"/>
      <c r="I87" s="111">
        <f t="shared" si="4"/>
        <v>8000</v>
      </c>
    </row>
    <row r="88" spans="1:9" x14ac:dyDescent="0.2">
      <c r="A88" s="1">
        <f t="shared" si="2"/>
        <v>85</v>
      </c>
      <c r="B88" s="122" t="s">
        <v>256</v>
      </c>
      <c r="C88" s="22" t="s">
        <v>254</v>
      </c>
      <c r="D88" s="22">
        <v>72200</v>
      </c>
      <c r="E88" s="109" t="s">
        <v>251</v>
      </c>
      <c r="F88" s="14"/>
      <c r="G88" s="111">
        <v>130036</v>
      </c>
      <c r="H88" s="106">
        <v>-13000</v>
      </c>
      <c r="I88" s="111">
        <f t="shared" ref="I88" si="5">G88+H88</f>
        <v>117036</v>
      </c>
    </row>
    <row r="89" spans="1:9" x14ac:dyDescent="0.2">
      <c r="A89" s="1">
        <f t="shared" si="2"/>
        <v>86</v>
      </c>
      <c r="B89" s="27"/>
      <c r="C89" s="27"/>
      <c r="D89" s="27"/>
      <c r="E89" s="25"/>
      <c r="F89" s="28" t="s">
        <v>42</v>
      </c>
      <c r="G89" s="121">
        <f>SUM(G82:G88)</f>
        <v>159768</v>
      </c>
      <c r="H89" s="121">
        <f>SUM(H82:H88)</f>
        <v>0</v>
      </c>
      <c r="I89" s="121">
        <f>SUM(I82:I88)</f>
        <v>159768</v>
      </c>
    </row>
    <row r="90" spans="1:9" x14ac:dyDescent="0.2">
      <c r="A90" s="1">
        <f t="shared" si="2"/>
        <v>87</v>
      </c>
      <c r="B90" s="20" t="s">
        <v>41</v>
      </c>
      <c r="C90" s="27"/>
      <c r="D90" s="27"/>
      <c r="E90" s="28"/>
      <c r="F90" s="32"/>
      <c r="G90" s="89"/>
      <c r="H90" s="31"/>
    </row>
    <row r="91" spans="1:9" x14ac:dyDescent="0.2">
      <c r="A91" s="1">
        <f t="shared" si="2"/>
        <v>88</v>
      </c>
      <c r="B91" s="21" t="s">
        <v>27</v>
      </c>
      <c r="C91" s="22"/>
      <c r="D91" s="22"/>
      <c r="E91" s="24"/>
      <c r="F91" s="22"/>
      <c r="G91" s="22"/>
      <c r="H91" s="22"/>
    </row>
    <row r="92" spans="1:9" x14ac:dyDescent="0.2">
      <c r="A92" s="1">
        <f t="shared" si="2"/>
        <v>89</v>
      </c>
      <c r="B92" s="124" t="s">
        <v>71</v>
      </c>
      <c r="C92" s="124"/>
      <c r="D92" s="124"/>
      <c r="E92" s="12"/>
      <c r="F92" s="12"/>
      <c r="G92" s="13" t="s">
        <v>21</v>
      </c>
      <c r="H92" s="12"/>
      <c r="I92" s="13" t="s">
        <v>22</v>
      </c>
    </row>
    <row r="93" spans="1:9" x14ac:dyDescent="0.2">
      <c r="A93" s="1">
        <f t="shared" si="2"/>
        <v>90</v>
      </c>
      <c r="B93" s="45" t="s">
        <v>76</v>
      </c>
      <c r="C93" s="45" t="s">
        <v>70</v>
      </c>
      <c r="D93" s="38" t="s">
        <v>68</v>
      </c>
      <c r="E93" s="16" t="s">
        <v>23</v>
      </c>
      <c r="F93" s="16"/>
      <c r="G93" s="15" t="s">
        <v>24</v>
      </c>
      <c r="H93" s="15" t="s">
        <v>25</v>
      </c>
      <c r="I93" s="15" t="s">
        <v>50</v>
      </c>
    </row>
    <row r="94" spans="1:9" ht="15.75" x14ac:dyDescent="0.25">
      <c r="A94" s="1">
        <f t="shared" si="2"/>
        <v>91</v>
      </c>
      <c r="B94" s="105"/>
      <c r="C94" s="110"/>
      <c r="D94" s="22"/>
      <c r="E94" s="109"/>
      <c r="F94" s="14"/>
      <c r="G94" s="98"/>
      <c r="H94" s="88"/>
      <c r="I94" s="88">
        <f>G94+H94</f>
        <v>0</v>
      </c>
    </row>
    <row r="95" spans="1:9" x14ac:dyDescent="0.2">
      <c r="A95" s="1">
        <f t="shared" si="2"/>
        <v>92</v>
      </c>
      <c r="B95" s="22"/>
      <c r="C95" s="22" t="s">
        <v>236</v>
      </c>
      <c r="D95" s="22">
        <v>55550</v>
      </c>
      <c r="E95" s="109" t="s">
        <v>217</v>
      </c>
      <c r="F95" s="14"/>
      <c r="G95" s="98"/>
      <c r="H95" s="88">
        <v>-4000</v>
      </c>
      <c r="I95" s="88">
        <f t="shared" ref="I95:I96" si="6">G95+H95</f>
        <v>-4000</v>
      </c>
    </row>
    <row r="96" spans="1:9" x14ac:dyDescent="0.2">
      <c r="A96" s="1">
        <f t="shared" si="2"/>
        <v>93</v>
      </c>
      <c r="B96" s="22"/>
      <c r="C96" s="22" t="s">
        <v>253</v>
      </c>
      <c r="D96" s="22">
        <v>55550</v>
      </c>
      <c r="E96" s="109" t="s">
        <v>217</v>
      </c>
      <c r="F96" s="14"/>
      <c r="G96" s="98"/>
      <c r="H96" s="88">
        <v>-9000</v>
      </c>
      <c r="I96" s="88">
        <f t="shared" si="6"/>
        <v>-9000</v>
      </c>
    </row>
    <row r="97" spans="1:9" x14ac:dyDescent="0.2">
      <c r="A97" s="1">
        <f t="shared" si="2"/>
        <v>94</v>
      </c>
      <c r="B97" s="27"/>
      <c r="C97" s="22" t="s">
        <v>254</v>
      </c>
      <c r="D97" s="27" t="s">
        <v>257</v>
      </c>
      <c r="E97" s="109" t="s">
        <v>217</v>
      </c>
      <c r="G97" s="111">
        <v>-138036</v>
      </c>
      <c r="H97" s="106">
        <v>13000</v>
      </c>
      <c r="I97" s="111">
        <f t="shared" ref="I97" si="7">G97+H97</f>
        <v>-125036</v>
      </c>
    </row>
    <row r="98" spans="1:9" s="93" customFormat="1" x14ac:dyDescent="0.2">
      <c r="A98" s="1">
        <f t="shared" si="2"/>
        <v>95</v>
      </c>
      <c r="B98" s="3"/>
      <c r="C98" s="3"/>
      <c r="D98" s="3"/>
      <c r="E98" s="25"/>
      <c r="F98" s="28" t="s">
        <v>42</v>
      </c>
      <c r="G98" s="121">
        <f>SUM(G95:G97)</f>
        <v>-138036</v>
      </c>
      <c r="H98" s="121">
        <f t="shared" ref="H98:I98" si="8">SUM(H95:H97)</f>
        <v>0</v>
      </c>
      <c r="I98" s="121">
        <f t="shared" si="8"/>
        <v>-138036</v>
      </c>
    </row>
    <row r="99" spans="1:9" s="93" customFormat="1" x14ac:dyDescent="0.2">
      <c r="A99" s="1">
        <f t="shared" si="2"/>
        <v>96</v>
      </c>
      <c r="B99" s="3"/>
      <c r="C99" s="3"/>
      <c r="D99" s="3"/>
      <c r="E99" s="3"/>
      <c r="F99" s="3"/>
      <c r="G99" s="3"/>
      <c r="H99" s="3"/>
      <c r="I99" s="3"/>
    </row>
    <row r="100" spans="1:9" s="93" customFormat="1" x14ac:dyDescent="0.2">
      <c r="A100" s="1">
        <f t="shared" si="2"/>
        <v>97</v>
      </c>
      <c r="B100" s="3"/>
      <c r="C100" s="3"/>
      <c r="D100" s="3"/>
      <c r="E100" s="3"/>
      <c r="F100" s="3"/>
      <c r="G100" s="3"/>
      <c r="H100" s="3"/>
      <c r="I100" s="3"/>
    </row>
    <row r="101" spans="1:9" s="93" customFormat="1" x14ac:dyDescent="0.2">
      <c r="A101" s="1">
        <f t="shared" si="2"/>
        <v>98</v>
      </c>
      <c r="B101" s="3"/>
      <c r="C101" s="3"/>
      <c r="D101" s="3"/>
      <c r="E101" s="3"/>
      <c r="F101" s="3"/>
      <c r="G101" s="3"/>
      <c r="H101" s="3"/>
      <c r="I101" s="3"/>
    </row>
    <row r="102" spans="1:9" s="93" customFormat="1" x14ac:dyDescent="0.2">
      <c r="A102" s="1">
        <f t="shared" si="2"/>
        <v>99</v>
      </c>
      <c r="B102" s="3"/>
      <c r="C102" s="3"/>
      <c r="D102" s="3"/>
      <c r="E102" s="3"/>
      <c r="F102" s="3"/>
      <c r="G102" s="3"/>
      <c r="H102" s="3"/>
      <c r="I102" s="3"/>
    </row>
    <row r="103" spans="1:9" s="93" customFormat="1" x14ac:dyDescent="0.2">
      <c r="A103" s="1">
        <f t="shared" si="2"/>
        <v>100</v>
      </c>
      <c r="B103" s="3"/>
      <c r="C103" s="3"/>
      <c r="D103" s="3"/>
      <c r="E103" s="3"/>
      <c r="F103" s="3"/>
      <c r="G103" s="3"/>
      <c r="H103" s="3"/>
      <c r="I103" s="3"/>
    </row>
    <row r="104" spans="1:9" x14ac:dyDescent="0.2">
      <c r="A104" s="1">
        <f t="shared" si="2"/>
        <v>101</v>
      </c>
    </row>
    <row r="105" spans="1:9" x14ac:dyDescent="0.2">
      <c r="A105" s="1">
        <f t="shared" si="2"/>
        <v>102</v>
      </c>
    </row>
    <row r="106" spans="1:9" x14ac:dyDescent="0.2">
      <c r="A106" s="1">
        <f t="shared" ref="A106:A116" si="9">A105+1</f>
        <v>103</v>
      </c>
    </row>
    <row r="107" spans="1:9" x14ac:dyDescent="0.2">
      <c r="A107" s="1">
        <f t="shared" si="9"/>
        <v>104</v>
      </c>
    </row>
    <row r="108" spans="1:9" x14ac:dyDescent="0.2">
      <c r="A108" s="1">
        <f t="shared" si="9"/>
        <v>105</v>
      </c>
    </row>
    <row r="109" spans="1:9" x14ac:dyDescent="0.2">
      <c r="A109" s="1">
        <f t="shared" si="9"/>
        <v>106</v>
      </c>
    </row>
    <row r="110" spans="1:9" x14ac:dyDescent="0.2">
      <c r="A110" s="1">
        <f t="shared" si="9"/>
        <v>107</v>
      </c>
    </row>
    <row r="111" spans="1:9" x14ac:dyDescent="0.2">
      <c r="A111" s="1">
        <f t="shared" si="9"/>
        <v>108</v>
      </c>
    </row>
    <row r="112" spans="1:9" x14ac:dyDescent="0.2">
      <c r="A112" s="1">
        <f t="shared" si="9"/>
        <v>109</v>
      </c>
    </row>
    <row r="113" spans="1:1" x14ac:dyDescent="0.2">
      <c r="A113" s="1">
        <f t="shared" si="9"/>
        <v>110</v>
      </c>
    </row>
    <row r="114" spans="1:1" x14ac:dyDescent="0.2">
      <c r="A114" s="1">
        <f t="shared" si="9"/>
        <v>111</v>
      </c>
    </row>
    <row r="115" spans="1:1" x14ac:dyDescent="0.2">
      <c r="A115" s="1">
        <f t="shared" si="9"/>
        <v>112</v>
      </c>
    </row>
    <row r="116" spans="1:1" x14ac:dyDescent="0.2">
      <c r="A116" s="1">
        <f t="shared" si="9"/>
        <v>113</v>
      </c>
    </row>
  </sheetData>
  <mergeCells count="9">
    <mergeCell ref="B92:D92"/>
    <mergeCell ref="B18:H18"/>
    <mergeCell ref="B19:H23"/>
    <mergeCell ref="B28:I28"/>
    <mergeCell ref="B32:D32"/>
    <mergeCell ref="B68:D68"/>
    <mergeCell ref="B75:I75"/>
    <mergeCell ref="B76:I76"/>
    <mergeCell ref="B80:D80"/>
  </mergeCells>
  <conditionalFormatting sqref="D4 D14 B19:H23">
    <cfRule type="cellIs" dxfId="15" priority="10" operator="equal">
      <formula>0</formula>
    </cfRule>
  </conditionalFormatting>
  <conditionalFormatting sqref="D6">
    <cfRule type="expression" priority="4">
      <formula>$D$6="(Choose CIB or Operating)"</formula>
    </cfRule>
    <cfRule type="cellIs" dxfId="14" priority="7" stopIfTrue="1" operator="equal">
      <formula>"(Choose CIB or Operating)"</formula>
    </cfRule>
  </conditionalFormatting>
  <conditionalFormatting sqref="D8">
    <cfRule type="cellIs" dxfId="13" priority="11" stopIfTrue="1" operator="equal">
      <formula>""</formula>
    </cfRule>
  </conditionalFormatting>
  <conditionalFormatting sqref="D10">
    <cfRule type="expression" dxfId="12" priority="5">
      <formula>$D$10="(Select Funding Source)"</formula>
    </cfRule>
    <cfRule type="cellIs" dxfId="11" priority="9" stopIfTrue="1" operator="equal">
      <formula>"(Select Funding Source)"</formula>
    </cfRule>
  </conditionalFormatting>
  <conditionalFormatting sqref="E6">
    <cfRule type="expression" priority="2">
      <formula>#REF!="(Select Department)"</formula>
    </cfRule>
    <cfRule type="cellIs" dxfId="10" priority="8" stopIfTrue="1" operator="equal">
      <formula>"(Select Department)"</formula>
    </cfRule>
  </conditionalFormatting>
  <conditionalFormatting sqref="E12:F12">
    <cfRule type="cellIs" dxfId="9" priority="1" stopIfTrue="1" operator="equal">
      <formula>"(Yes or No?)"</formula>
    </cfRule>
  </conditionalFormatting>
  <conditionalFormatting sqref="F6">
    <cfRule type="expression" priority="3">
      <formula>$F$6="(Choose General, Special or Capital)"</formula>
    </cfRule>
    <cfRule type="cellIs" dxfId="8" priority="6" stopIfTrue="1" operator="equal">
      <formula>"(Choose General, Special or Capital)"</formula>
    </cfRule>
  </conditionalFormatting>
  <dataValidations count="12">
    <dataValidation type="list" showInputMessage="1" showErrorMessage="1" promptTitle="Department" prompt="Select from the drop down menu" sqref="E6" xr:uid="{B0621351-4AC6-4667-8172-38FE2A134ED6}">
      <formula1>Departments</formula1>
    </dataValidation>
    <dataValidation type="list" allowBlank="1" showInputMessage="1" showErrorMessage="1" sqref="E12:F12" xr:uid="{0358280C-DC6E-405E-86EB-5CD11EBC421B}">
      <formula1>Appropriated?</formula1>
    </dataValidation>
    <dataValidation allowBlank="1" showInputMessage="1" showErrorMessage="1" promptTitle="Charter or Code Citation" prompt="Enter Charter Citation here. For example:_x000a_  City Charter 10.7.1_x000a_       or _x000a_  Administrative Code 57.09_x000a__x000a_More information on charter citations can be found in the blue budget reference tabs." sqref="D14" xr:uid="{20C7D07D-93E1-4112-A44C-8FB5FE490FC1}"/>
    <dataValidation allowBlank="1" showInputMessage="1" showErrorMessage="1" promptTitle="Transaction Amount" prompt="Enter total amount of transaction here" sqref="D8" xr:uid="{6E15274C-5153-419C-8226-CF0D413A39A9}"/>
    <dataValidation allowBlank="1" showInputMessage="1" showErrorMessage="1" promptTitle="Summary Elements to Include" prompt="- Who, what, where, when of the action proposed_x000a_- Total budget for the accounting unit(s) or project(s) proposed to be changed_x000a_- Previous directives related to this issue_x000a_- How this action affects future budgets_x000a_- Other important program/change details" sqref="B19" xr:uid="{A1AEFA60-E4D8-4715-BB19-27AA1C42DC60}"/>
    <dataValidation type="list" showInputMessage="1" showErrorMessage="1" promptTitle="Budget Affected" prompt="Select from the drop down menu" sqref="D6" xr:uid="{3E2BCC76-6044-46B7-944E-6A6D85F288FC}">
      <formula1>Budget</formula1>
    </dataValidation>
    <dataValidation allowBlank="1" showInputMessage="1" showErrorMessage="1" promptTitle="Legislative File ID Number" prompt="Enter File ID Number here. This is a unique number generated by the Legistar system. " sqref="D4" xr:uid="{91213EA3-9111-4FF2-AE36-7E0391E890BE}"/>
    <dataValidation showInputMessage="1" showErrorMessage="1" sqref="F10:H11 E4:H4" xr:uid="{D5BEDC76-939C-4DCD-B30C-5B2653FF41F4}"/>
    <dataValidation type="list" showInputMessage="1" showErrorMessage="1" promptTitle="Funding Source" prompt="Select funding source. If Other, please specify. " sqref="D10" xr:uid="{8F7A3575-59FD-4DC7-ACB5-2FBA3FF5DDD2}">
      <formula1>Funding_Source</formula1>
    </dataValidation>
    <dataValidation allowBlank="1" showInputMessage="1" showErrorMessage="1" prompt="Enter total transaction cost here" sqref="I8" xr:uid="{2C587FAC-D4FA-4406-ADE9-43C1DB704292}"/>
    <dataValidation allowBlank="1" showInputMessage="1" showErrorMessage="1" promptTitle="Action Accomplished" prompt="Replace this text with a brief statement identifying the action the group of account codes below accomplishes. " sqref="B31 B67 B79 B91" xr:uid="{575FCA11-8493-4243-9DD6-C267D982260E}"/>
    <dataValidation type="list" showInputMessage="1" showErrorMessage="1" promptTitle="General, Special or Capital Fund" prompt="Select from the drop down menu" sqref="F6" xr:uid="{96A76EF8-560B-46E3-BA5D-9029EBFFCAA9}">
      <formula1>Fund</formula1>
    </dataValidation>
  </dataValidations>
  <printOptions horizontalCentered="1"/>
  <pageMargins left="0.5" right="0.5" top="1" bottom="1" header="0.5" footer="0.5"/>
  <pageSetup scale="62" fitToHeight="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2:Y127"/>
  <sheetViews>
    <sheetView topLeftCell="A79" zoomScale="80" zoomScaleNormal="80" zoomScaleSheetLayoutView="80" workbookViewId="0">
      <selection activeCell="E109" sqref="E109"/>
    </sheetView>
  </sheetViews>
  <sheetFormatPr defaultRowHeight="15" x14ac:dyDescent="0.2"/>
  <cols>
    <col min="1" max="1" width="4.625" style="1" customWidth="1"/>
    <col min="2" max="2" width="16.625" style="3" customWidth="1"/>
    <col min="3" max="3" width="22.125" style="3" customWidth="1"/>
    <col min="4" max="4" width="16.125" style="3" customWidth="1"/>
    <col min="5" max="5" width="30" style="3" customWidth="1"/>
    <col min="6" max="6" width="13.875" style="3" customWidth="1"/>
    <col min="7" max="7" width="11.375" style="3" customWidth="1"/>
    <col min="8" max="8" width="13.625" style="3" customWidth="1"/>
    <col min="9" max="9" width="11.375" style="3" bestFit="1" customWidth="1"/>
    <col min="10" max="10" width="9.75" style="3" customWidth="1"/>
    <col min="11" max="11" width="11.875" style="3" customWidth="1"/>
    <col min="12" max="12" width="9.75" style="3" bestFit="1" customWidth="1"/>
    <col min="13" max="13" width="9.875" style="3" customWidth="1"/>
    <col min="14" max="16384" width="9" style="3"/>
  </cols>
  <sheetData>
    <row r="2" spans="1:8" ht="15.75" x14ac:dyDescent="0.25">
      <c r="B2" s="2" t="s">
        <v>47</v>
      </c>
    </row>
    <row r="3" spans="1:8" ht="4.5" customHeight="1" x14ac:dyDescent="0.2">
      <c r="G3" s="4"/>
      <c r="H3" s="4"/>
    </row>
    <row r="4" spans="1:8" x14ac:dyDescent="0.2">
      <c r="A4" s="1">
        <f>1</f>
        <v>1</v>
      </c>
      <c r="B4" s="5" t="s">
        <v>58</v>
      </c>
      <c r="C4" s="6"/>
      <c r="D4" s="90"/>
      <c r="E4" s="6"/>
      <c r="F4" s="6"/>
      <c r="G4" s="6"/>
      <c r="H4" s="6"/>
    </row>
    <row r="5" spans="1:8" ht="14.25" customHeight="1" x14ac:dyDescent="0.2">
      <c r="A5" s="1">
        <f>A4+1</f>
        <v>2</v>
      </c>
      <c r="G5" s="4"/>
      <c r="H5" s="4"/>
    </row>
    <row r="6" spans="1:8" x14ac:dyDescent="0.2">
      <c r="A6" s="1">
        <f t="shared" ref="A6:A124" si="0">A5+1</f>
        <v>3</v>
      </c>
      <c r="B6" s="5" t="s">
        <v>15</v>
      </c>
      <c r="C6" s="6"/>
      <c r="D6" s="6" t="s">
        <v>28</v>
      </c>
      <c r="E6" s="7" t="s">
        <v>8</v>
      </c>
      <c r="F6" s="6" t="s">
        <v>19</v>
      </c>
      <c r="G6" s="6"/>
      <c r="H6" s="6"/>
    </row>
    <row r="7" spans="1:8" x14ac:dyDescent="0.2">
      <c r="A7" s="1">
        <f t="shared" si="0"/>
        <v>4</v>
      </c>
    </row>
    <row r="8" spans="1:8" x14ac:dyDescent="0.2">
      <c r="A8" s="1">
        <f t="shared" si="0"/>
        <v>5</v>
      </c>
      <c r="B8" s="5" t="s">
        <v>16</v>
      </c>
      <c r="C8" s="6"/>
      <c r="D8" s="37"/>
      <c r="E8" s="6"/>
      <c r="F8" s="6"/>
      <c r="G8" s="6"/>
      <c r="H8" s="6"/>
    </row>
    <row r="9" spans="1:8" x14ac:dyDescent="0.2">
      <c r="A9" s="1">
        <f t="shared" si="0"/>
        <v>6</v>
      </c>
    </row>
    <row r="10" spans="1:8" x14ac:dyDescent="0.2">
      <c r="A10" s="1">
        <f t="shared" si="0"/>
        <v>7</v>
      </c>
      <c r="B10" s="5" t="s">
        <v>34</v>
      </c>
      <c r="C10" s="6"/>
      <c r="D10" s="90" t="s">
        <v>37</v>
      </c>
      <c r="E10" s="6"/>
      <c r="F10" s="44" t="str">
        <f>IF(D10="Other","Please Specify Funding Source:","")</f>
        <v/>
      </c>
      <c r="G10" s="90"/>
      <c r="H10" s="6"/>
    </row>
    <row r="11" spans="1:8" x14ac:dyDescent="0.2">
      <c r="A11" s="1">
        <f t="shared" si="0"/>
        <v>8</v>
      </c>
      <c r="B11" s="8"/>
      <c r="C11" s="9"/>
      <c r="D11" s="9"/>
      <c r="E11" s="9"/>
      <c r="F11" s="9"/>
      <c r="G11" s="9"/>
      <c r="H11" s="9"/>
    </row>
    <row r="12" spans="1:8" x14ac:dyDescent="0.2">
      <c r="A12" s="1">
        <f t="shared" si="0"/>
        <v>9</v>
      </c>
      <c r="B12" s="4"/>
      <c r="D12" s="3" t="s">
        <v>60</v>
      </c>
      <c r="F12" s="3" t="s">
        <v>64</v>
      </c>
    </row>
    <row r="13" spans="1:8" x14ac:dyDescent="0.2">
      <c r="A13" s="1">
        <f t="shared" si="0"/>
        <v>10</v>
      </c>
      <c r="B13" s="4"/>
    </row>
    <row r="14" spans="1:8" x14ac:dyDescent="0.2">
      <c r="A14" s="1">
        <f t="shared" si="0"/>
        <v>11</v>
      </c>
      <c r="B14" s="5" t="s">
        <v>35</v>
      </c>
      <c r="C14" s="6"/>
      <c r="D14" s="6" t="s">
        <v>205</v>
      </c>
      <c r="E14" s="6"/>
      <c r="F14" s="6"/>
      <c r="G14" s="6"/>
      <c r="H14" s="6"/>
    </row>
    <row r="15" spans="1:8" x14ac:dyDescent="0.2">
      <c r="A15" s="1">
        <f t="shared" si="0"/>
        <v>12</v>
      </c>
      <c r="B15" s="4"/>
    </row>
    <row r="16" spans="1:8" x14ac:dyDescent="0.2">
      <c r="A16" s="1">
        <f t="shared" si="0"/>
        <v>13</v>
      </c>
    </row>
    <row r="17" spans="1:23" x14ac:dyDescent="0.2">
      <c r="A17" s="1">
        <f t="shared" si="0"/>
        <v>14</v>
      </c>
      <c r="B17" s="4" t="s">
        <v>20</v>
      </c>
    </row>
    <row r="18" spans="1:23" ht="15.75" customHeight="1" x14ac:dyDescent="0.2">
      <c r="A18" s="1">
        <f t="shared" si="0"/>
        <v>15</v>
      </c>
      <c r="B18" s="125" t="str">
        <f>IF(B19="","Provide a brief summary and fiscal analysis of the action proposed by the resolution:","")</f>
        <v>Provide a brief summary and fiscal analysis of the action proposed by the resolution:</v>
      </c>
      <c r="C18" s="125"/>
      <c r="D18" s="125"/>
      <c r="E18" s="125"/>
      <c r="F18" s="125"/>
      <c r="G18" s="125"/>
      <c r="H18" s="125"/>
      <c r="I18" s="10"/>
      <c r="J18" s="10"/>
      <c r="L18" s="10"/>
    </row>
    <row r="19" spans="1:23" ht="30" x14ac:dyDescent="0.2">
      <c r="A19" s="1">
        <f t="shared" si="0"/>
        <v>16</v>
      </c>
      <c r="B19" s="126"/>
      <c r="C19" s="126"/>
      <c r="D19" s="126"/>
      <c r="E19" s="126"/>
      <c r="F19" s="126"/>
      <c r="G19" s="126"/>
      <c r="H19" s="126"/>
      <c r="I19" s="10"/>
      <c r="J19" s="10"/>
      <c r="K19" s="10" t="s">
        <v>212</v>
      </c>
      <c r="L19" s="10" t="s">
        <v>215</v>
      </c>
    </row>
    <row r="20" spans="1:23" ht="15.75" customHeight="1" x14ac:dyDescent="0.2">
      <c r="A20" s="1">
        <f t="shared" si="0"/>
        <v>17</v>
      </c>
      <c r="B20" s="126"/>
      <c r="C20" s="126"/>
      <c r="D20" s="126"/>
      <c r="E20" s="126"/>
      <c r="F20" s="126"/>
      <c r="G20" s="126"/>
      <c r="H20" s="126"/>
      <c r="K20" s="128" t="s">
        <v>211</v>
      </c>
      <c r="L20" s="128" t="s">
        <v>213</v>
      </c>
      <c r="M20" s="128" t="s">
        <v>213</v>
      </c>
    </row>
    <row r="21" spans="1:23" x14ac:dyDescent="0.2">
      <c r="A21" s="1" t="e">
        <f>#REF!+1</f>
        <v>#REF!</v>
      </c>
      <c r="B21" s="126"/>
      <c r="C21" s="126"/>
      <c r="D21" s="126"/>
      <c r="E21" s="126"/>
      <c r="F21" s="126"/>
      <c r="G21" s="126"/>
      <c r="H21" s="126"/>
      <c r="I21" s="11"/>
      <c r="J21" s="11"/>
      <c r="K21" s="128"/>
      <c r="L21" s="128"/>
      <c r="M21" s="128"/>
    </row>
    <row r="22" spans="1:23" x14ac:dyDescent="0.2">
      <c r="A22" s="1" t="e">
        <f t="shared" si="0"/>
        <v>#REF!</v>
      </c>
      <c r="B22" s="126"/>
      <c r="C22" s="126"/>
      <c r="D22" s="126"/>
      <c r="E22" s="126"/>
      <c r="F22" s="126"/>
      <c r="G22" s="126"/>
      <c r="H22" s="126"/>
      <c r="I22" s="11"/>
      <c r="J22" s="11"/>
      <c r="K22" s="128"/>
      <c r="L22" s="128"/>
      <c r="M22" s="128"/>
    </row>
    <row r="23" spans="1:23" x14ac:dyDescent="0.2">
      <c r="A23" s="1" t="e">
        <f t="shared" si="0"/>
        <v>#REF!</v>
      </c>
      <c r="B23" s="126"/>
      <c r="C23" s="126"/>
      <c r="D23" s="126"/>
      <c r="E23" s="126"/>
      <c r="F23" s="126"/>
      <c r="G23" s="126"/>
      <c r="H23" s="126"/>
      <c r="I23" s="11"/>
      <c r="J23" s="11"/>
      <c r="K23" s="128"/>
      <c r="L23" s="128"/>
      <c r="M23" s="128"/>
    </row>
    <row r="24" spans="1:23" x14ac:dyDescent="0.2">
      <c r="A24" s="1" t="e">
        <f t="shared" si="0"/>
        <v>#REF!</v>
      </c>
      <c r="K24" s="128"/>
      <c r="L24" s="128"/>
      <c r="M24" s="128"/>
    </row>
    <row r="25" spans="1:23" x14ac:dyDescent="0.2">
      <c r="A25" s="1" t="e">
        <f t="shared" si="0"/>
        <v>#REF!</v>
      </c>
      <c r="K25" s="128"/>
      <c r="L25" s="128"/>
      <c r="M25" s="128"/>
    </row>
    <row r="26" spans="1:23" x14ac:dyDescent="0.2">
      <c r="A26" s="1" t="e">
        <f t="shared" si="0"/>
        <v>#REF!</v>
      </c>
      <c r="B26" s="4" t="s">
        <v>26</v>
      </c>
      <c r="K26" s="128"/>
      <c r="L26" s="128"/>
      <c r="M26" s="128"/>
    </row>
    <row r="27" spans="1:23" x14ac:dyDescent="0.2">
      <c r="A27" s="1" t="e">
        <f t="shared" si="0"/>
        <v>#REF!</v>
      </c>
      <c r="B27" s="4"/>
      <c r="K27" s="128"/>
      <c r="L27" s="128"/>
      <c r="M27" s="128"/>
    </row>
    <row r="28" spans="1:23" x14ac:dyDescent="0.2">
      <c r="A28" s="1" t="e">
        <f t="shared" si="0"/>
        <v>#REF!</v>
      </c>
      <c r="B28" s="127" t="s">
        <v>73</v>
      </c>
      <c r="C28" s="127"/>
      <c r="D28" s="127"/>
      <c r="E28" s="127"/>
      <c r="F28" s="127"/>
      <c r="G28" s="127"/>
      <c r="H28" s="127"/>
      <c r="I28" s="127"/>
      <c r="K28" s="128"/>
      <c r="L28" s="128"/>
      <c r="M28" s="128"/>
      <c r="N28" s="12"/>
      <c r="O28" s="12"/>
      <c r="Q28" s="12"/>
      <c r="R28" s="12"/>
      <c r="S28" s="12"/>
    </row>
    <row r="29" spans="1:23" x14ac:dyDescent="0.2">
      <c r="A29" s="1" t="e">
        <f t="shared" si="0"/>
        <v>#REF!</v>
      </c>
      <c r="B29" s="41"/>
      <c r="C29" s="41"/>
      <c r="D29" s="41"/>
      <c r="E29" s="41"/>
      <c r="F29" s="41"/>
      <c r="G29" s="41"/>
      <c r="H29" s="41"/>
      <c r="I29" s="41"/>
      <c r="K29" s="128"/>
      <c r="L29" s="128"/>
      <c r="M29" s="128"/>
      <c r="N29" s="12"/>
      <c r="O29" s="12"/>
      <c r="Q29" s="12"/>
      <c r="R29" s="12"/>
      <c r="S29" s="12"/>
    </row>
    <row r="30" spans="1:23" x14ac:dyDescent="0.2">
      <c r="A30" s="1" t="e">
        <f t="shared" si="0"/>
        <v>#REF!</v>
      </c>
      <c r="B30" s="20" t="s">
        <v>40</v>
      </c>
      <c r="C30" s="18"/>
      <c r="D30" s="18"/>
      <c r="E30" s="19"/>
      <c r="F30" s="18"/>
      <c r="G30" s="18"/>
      <c r="H30" s="18"/>
      <c r="K30" s="128"/>
      <c r="L30" s="128"/>
      <c r="M30" s="128"/>
      <c r="O30" s="17"/>
      <c r="Q30" s="17"/>
    </row>
    <row r="31" spans="1:23" x14ac:dyDescent="0.2">
      <c r="A31" s="1" t="e">
        <f t="shared" si="0"/>
        <v>#REF!</v>
      </c>
      <c r="B31" s="21" t="s">
        <v>27</v>
      </c>
      <c r="C31" s="22"/>
      <c r="D31" s="22"/>
      <c r="E31" s="24"/>
      <c r="F31" s="22"/>
      <c r="G31" s="22"/>
      <c r="H31" s="22"/>
      <c r="I31" s="113"/>
      <c r="J31" s="115" t="s">
        <v>214</v>
      </c>
      <c r="K31" s="116">
        <v>12553.38</v>
      </c>
      <c r="L31" s="116">
        <v>2650.26</v>
      </c>
      <c r="M31" s="116">
        <v>2061.4</v>
      </c>
      <c r="N31" s="116">
        <v>2680.33</v>
      </c>
      <c r="O31" s="116">
        <v>5875.95</v>
      </c>
      <c r="P31" s="116">
        <v>13283.55</v>
      </c>
      <c r="Q31" s="116">
        <v>52137.3</v>
      </c>
      <c r="R31" s="116">
        <v>3596.5</v>
      </c>
      <c r="S31" s="116">
        <v>7653.85</v>
      </c>
      <c r="T31" s="116">
        <v>6542.11</v>
      </c>
      <c r="U31" s="116">
        <v>576.15</v>
      </c>
      <c r="V31" s="116">
        <v>3655.73</v>
      </c>
      <c r="W31" s="112"/>
    </row>
    <row r="32" spans="1:23" x14ac:dyDescent="0.2">
      <c r="A32" s="1" t="e">
        <f t="shared" si="0"/>
        <v>#REF!</v>
      </c>
      <c r="B32" s="124" t="s">
        <v>72</v>
      </c>
      <c r="C32" s="124"/>
      <c r="D32" s="124"/>
      <c r="E32" s="12"/>
      <c r="F32" s="12"/>
      <c r="G32" s="13" t="s">
        <v>21</v>
      </c>
      <c r="H32" s="12"/>
      <c r="I32" s="13" t="s">
        <v>22</v>
      </c>
      <c r="J32" s="3" t="s">
        <v>216</v>
      </c>
      <c r="K32" s="112"/>
      <c r="L32" s="112"/>
      <c r="M32" s="112">
        <f>3345+4593</f>
        <v>7938</v>
      </c>
      <c r="N32" s="112">
        <v>2500</v>
      </c>
      <c r="O32" s="112">
        <v>6973</v>
      </c>
      <c r="P32" s="112">
        <v>394</v>
      </c>
      <c r="Q32" s="112"/>
      <c r="R32" s="112"/>
      <c r="S32" s="112">
        <v>813</v>
      </c>
      <c r="T32" s="112"/>
      <c r="U32" s="112"/>
      <c r="V32" s="112">
        <v>448</v>
      </c>
      <c r="W32" s="112"/>
    </row>
    <row r="33" spans="1:25" x14ac:dyDescent="0.2">
      <c r="A33" s="1" t="e">
        <f t="shared" si="0"/>
        <v>#REF!</v>
      </c>
      <c r="B33" s="36" t="s">
        <v>65</v>
      </c>
      <c r="C33" s="38" t="s">
        <v>69</v>
      </c>
      <c r="D33" s="38" t="s">
        <v>67</v>
      </c>
      <c r="E33" s="16" t="s">
        <v>23</v>
      </c>
      <c r="F33" s="16"/>
      <c r="G33" s="102" t="s">
        <v>24</v>
      </c>
      <c r="H33" s="102" t="s">
        <v>25</v>
      </c>
      <c r="I33" s="102" t="s">
        <v>50</v>
      </c>
      <c r="J33" s="3" t="s">
        <v>219</v>
      </c>
      <c r="K33" s="113">
        <v>33100</v>
      </c>
      <c r="L33" s="113">
        <v>33200</v>
      </c>
      <c r="M33" s="114">
        <v>33500</v>
      </c>
      <c r="N33" s="113">
        <v>34300</v>
      </c>
      <c r="O33" s="113">
        <v>34301</v>
      </c>
      <c r="P33" s="113">
        <v>34320</v>
      </c>
      <c r="Q33" s="113">
        <v>34350</v>
      </c>
      <c r="R33" s="113">
        <v>34370</v>
      </c>
      <c r="S33" s="113">
        <v>34375</v>
      </c>
      <c r="T33" s="113">
        <v>34385</v>
      </c>
      <c r="U33" s="113">
        <v>34400</v>
      </c>
      <c r="V33" s="113">
        <v>34420</v>
      </c>
    </row>
    <row r="34" spans="1:25" x14ac:dyDescent="0.2">
      <c r="A34" s="1" t="e">
        <f t="shared" si="0"/>
        <v>#REF!</v>
      </c>
      <c r="B34" s="87">
        <v>1</v>
      </c>
      <c r="C34" s="22">
        <v>20023802</v>
      </c>
      <c r="D34" s="96">
        <v>63160</v>
      </c>
      <c r="E34" s="99" t="s">
        <v>218</v>
      </c>
      <c r="F34" s="92"/>
      <c r="G34" s="111">
        <v>0</v>
      </c>
      <c r="H34" s="111">
        <v>5000</v>
      </c>
      <c r="I34" s="112">
        <f>G34+H34</f>
        <v>5000</v>
      </c>
      <c r="J34" s="93"/>
      <c r="K34" s="112"/>
      <c r="L34" s="112"/>
      <c r="M34" s="112">
        <v>5000</v>
      </c>
      <c r="O34" s="112"/>
      <c r="P34" s="112"/>
      <c r="Q34" s="112"/>
      <c r="R34" s="112"/>
      <c r="W34" s="112">
        <f>SUM(K34:V34)</f>
        <v>5000</v>
      </c>
      <c r="X34" s="112">
        <f>W34-I34</f>
        <v>0</v>
      </c>
    </row>
    <row r="35" spans="1:25" x14ac:dyDescent="0.2">
      <c r="A35" s="1" t="e">
        <f t="shared" si="0"/>
        <v>#REF!</v>
      </c>
      <c r="B35" s="87">
        <v>1</v>
      </c>
      <c r="C35" s="22">
        <v>20023802</v>
      </c>
      <c r="D35" s="96">
        <v>67530</v>
      </c>
      <c r="E35" s="99" t="s">
        <v>206</v>
      </c>
      <c r="F35" s="92"/>
      <c r="G35" s="111">
        <v>4000</v>
      </c>
      <c r="H35" s="111"/>
      <c r="I35" s="112">
        <f>G35+H35</f>
        <v>4000</v>
      </c>
      <c r="J35" s="93"/>
      <c r="K35" s="112">
        <v>4000</v>
      </c>
      <c r="L35" s="112"/>
      <c r="M35" s="112"/>
      <c r="O35" s="112"/>
      <c r="P35" s="112"/>
      <c r="Q35" s="112"/>
      <c r="R35" s="112"/>
      <c r="W35" s="112">
        <f t="shared" ref="W35:W63" si="1">SUM(K35:V35)</f>
        <v>4000</v>
      </c>
      <c r="X35" s="112">
        <f t="shared" ref="X35:X63" si="2">W35-I35</f>
        <v>0</v>
      </c>
    </row>
    <row r="36" spans="1:25" x14ac:dyDescent="0.2">
      <c r="B36" s="87">
        <v>1</v>
      </c>
      <c r="C36" s="22">
        <v>20023802</v>
      </c>
      <c r="D36" s="96">
        <v>67535</v>
      </c>
      <c r="E36" s="99" t="s">
        <v>207</v>
      </c>
      <c r="F36" s="92"/>
      <c r="G36" s="111">
        <v>4000</v>
      </c>
      <c r="H36" s="111"/>
      <c r="I36" s="111">
        <f t="shared" ref="I36:I60" si="3">G36+H36</f>
        <v>4000</v>
      </c>
      <c r="J36" s="111"/>
      <c r="K36" s="112">
        <v>4000</v>
      </c>
      <c r="L36" s="112"/>
      <c r="M36" s="112"/>
      <c r="O36" s="112"/>
      <c r="P36" s="112"/>
      <c r="Q36" s="112"/>
      <c r="R36" s="112"/>
      <c r="W36" s="112">
        <f t="shared" si="1"/>
        <v>4000</v>
      </c>
      <c r="X36" s="112">
        <f t="shared" si="2"/>
        <v>0</v>
      </c>
    </row>
    <row r="37" spans="1:25" x14ac:dyDescent="0.2">
      <c r="B37" s="87">
        <v>1</v>
      </c>
      <c r="C37" s="22">
        <v>20023802</v>
      </c>
      <c r="D37" s="96">
        <v>67540</v>
      </c>
      <c r="E37" s="99" t="s">
        <v>208</v>
      </c>
      <c r="F37" s="92"/>
      <c r="G37" s="111">
        <v>1440</v>
      </c>
      <c r="H37" s="111"/>
      <c r="I37" s="111">
        <f t="shared" si="3"/>
        <v>1440</v>
      </c>
      <c r="J37" s="111"/>
      <c r="K37" s="112">
        <v>1440</v>
      </c>
      <c r="L37" s="112"/>
      <c r="M37" s="112"/>
      <c r="N37" s="112"/>
      <c r="O37" s="112"/>
      <c r="P37" s="112"/>
      <c r="Q37" s="112"/>
      <c r="R37" s="112"/>
      <c r="S37" s="112"/>
      <c r="T37" s="112"/>
      <c r="U37" s="112"/>
      <c r="V37" s="112"/>
      <c r="W37" s="112">
        <f t="shared" si="1"/>
        <v>1440</v>
      </c>
      <c r="X37" s="112">
        <f t="shared" si="2"/>
        <v>0</v>
      </c>
      <c r="Y37" s="112"/>
    </row>
    <row r="38" spans="1:25" x14ac:dyDescent="0.2">
      <c r="B38" s="87">
        <v>1</v>
      </c>
      <c r="C38" s="22">
        <v>20023802</v>
      </c>
      <c r="D38" s="96">
        <v>72105</v>
      </c>
      <c r="E38" s="99" t="s">
        <v>209</v>
      </c>
      <c r="F38" s="92"/>
      <c r="G38" s="111">
        <v>2060</v>
      </c>
      <c r="H38" s="111"/>
      <c r="I38" s="111">
        <f t="shared" si="3"/>
        <v>2060</v>
      </c>
      <c r="J38" s="111"/>
      <c r="K38" s="112"/>
      <c r="L38" s="112"/>
      <c r="M38" s="112"/>
      <c r="N38" s="112"/>
      <c r="O38" s="112"/>
      <c r="P38" s="112"/>
      <c r="Q38" s="112"/>
      <c r="R38" s="112"/>
      <c r="S38" s="112"/>
      <c r="T38" s="112"/>
      <c r="U38" s="112"/>
      <c r="V38" s="112"/>
      <c r="W38" s="112">
        <f t="shared" si="1"/>
        <v>0</v>
      </c>
      <c r="X38" s="112">
        <f t="shared" si="2"/>
        <v>-2060</v>
      </c>
      <c r="Y38" s="112"/>
    </row>
    <row r="39" spans="1:25" x14ac:dyDescent="0.2">
      <c r="B39" s="87">
        <v>1</v>
      </c>
      <c r="C39" s="22">
        <v>20023802</v>
      </c>
      <c r="D39" s="96">
        <v>72910</v>
      </c>
      <c r="E39" s="99" t="s">
        <v>210</v>
      </c>
      <c r="F39" s="92"/>
      <c r="G39" s="111">
        <v>3500</v>
      </c>
      <c r="H39" s="111">
        <v>10000</v>
      </c>
      <c r="I39" s="111">
        <f t="shared" si="3"/>
        <v>13500</v>
      </c>
      <c r="J39" s="111"/>
      <c r="K39" s="112">
        <f>K31-SUM(K34:K38)</f>
        <v>3113.3799999999992</v>
      </c>
      <c r="L39" s="112">
        <v>2650</v>
      </c>
      <c r="M39" s="112">
        <v>5000</v>
      </c>
      <c r="N39" s="112"/>
      <c r="O39" s="112"/>
      <c r="P39" s="112"/>
      <c r="Q39" s="112"/>
      <c r="R39" s="112"/>
      <c r="S39" s="112"/>
      <c r="T39" s="112"/>
      <c r="U39" s="112"/>
      <c r="V39" s="112"/>
      <c r="W39" s="112">
        <f t="shared" si="1"/>
        <v>10763.38</v>
      </c>
      <c r="X39" s="112">
        <f t="shared" si="2"/>
        <v>-2736.6200000000008</v>
      </c>
      <c r="Y39" s="112"/>
    </row>
    <row r="40" spans="1:25" x14ac:dyDescent="0.2">
      <c r="B40" s="87">
        <v>1</v>
      </c>
      <c r="C40" s="22">
        <v>20023809</v>
      </c>
      <c r="D40" s="96">
        <v>63160</v>
      </c>
      <c r="E40" s="99" t="s">
        <v>220</v>
      </c>
      <c r="F40" s="92"/>
      <c r="G40" s="111">
        <v>16700</v>
      </c>
      <c r="H40" s="111"/>
      <c r="I40" s="111">
        <f t="shared" si="3"/>
        <v>16700</v>
      </c>
      <c r="J40" s="111"/>
      <c r="K40" s="112"/>
      <c r="L40" s="112"/>
      <c r="M40" s="112"/>
      <c r="N40" s="112">
        <v>2500</v>
      </c>
      <c r="O40" s="112"/>
      <c r="P40" s="112"/>
      <c r="Q40" s="112"/>
      <c r="R40" s="112"/>
      <c r="S40" s="112"/>
      <c r="T40" s="112"/>
      <c r="U40" s="112"/>
      <c r="V40" s="112"/>
      <c r="W40" s="112">
        <f t="shared" si="1"/>
        <v>2500</v>
      </c>
      <c r="X40" s="112">
        <f t="shared" si="2"/>
        <v>-14200</v>
      </c>
      <c r="Y40" s="112"/>
    </row>
    <row r="41" spans="1:25" x14ac:dyDescent="0.2">
      <c r="B41" s="87">
        <v>1</v>
      </c>
      <c r="C41" s="22">
        <v>20023809</v>
      </c>
      <c r="D41" s="96">
        <v>63415</v>
      </c>
      <c r="E41" s="99" t="s">
        <v>221</v>
      </c>
      <c r="F41" s="92"/>
      <c r="G41" s="111">
        <v>1800</v>
      </c>
      <c r="H41" s="111"/>
      <c r="I41" s="111">
        <f t="shared" si="3"/>
        <v>1800</v>
      </c>
      <c r="J41" s="111"/>
      <c r="K41" s="112"/>
      <c r="L41" s="112"/>
      <c r="M41" s="112"/>
      <c r="N41" s="112"/>
      <c r="O41" s="112"/>
      <c r="P41" s="112"/>
      <c r="Q41" s="112"/>
      <c r="R41" s="112"/>
      <c r="S41" s="112"/>
      <c r="T41" s="112"/>
      <c r="U41" s="112"/>
      <c r="V41" s="112"/>
      <c r="W41" s="112">
        <f t="shared" si="1"/>
        <v>0</v>
      </c>
      <c r="X41" s="112">
        <f t="shared" si="2"/>
        <v>-1800</v>
      </c>
      <c r="Y41" s="112"/>
    </row>
    <row r="42" spans="1:25" x14ac:dyDescent="0.2">
      <c r="B42" s="87">
        <v>1</v>
      </c>
      <c r="C42" s="22">
        <v>20023809</v>
      </c>
      <c r="D42" s="96">
        <v>64220</v>
      </c>
      <c r="E42" s="99" t="s">
        <v>222</v>
      </c>
      <c r="F42" s="92"/>
      <c r="G42" s="111">
        <v>200</v>
      </c>
      <c r="H42" s="111"/>
      <c r="I42" s="111">
        <f t="shared" si="3"/>
        <v>200</v>
      </c>
      <c r="J42" s="111"/>
      <c r="K42" s="112"/>
      <c r="L42" s="112"/>
      <c r="M42" s="112"/>
      <c r="N42" s="112"/>
      <c r="O42" s="112"/>
      <c r="P42" s="112"/>
      <c r="Q42" s="112"/>
      <c r="R42" s="112"/>
      <c r="S42" s="112"/>
      <c r="T42" s="112"/>
      <c r="U42" s="112"/>
      <c r="V42" s="112"/>
      <c r="W42" s="112">
        <f t="shared" si="1"/>
        <v>0</v>
      </c>
      <c r="X42" s="112">
        <f t="shared" si="2"/>
        <v>-200</v>
      </c>
      <c r="Y42" s="112"/>
    </row>
    <row r="43" spans="1:25" x14ac:dyDescent="0.2">
      <c r="B43" s="87">
        <v>1</v>
      </c>
      <c r="C43" s="22">
        <v>20023809</v>
      </c>
      <c r="D43" s="96">
        <v>65165</v>
      </c>
      <c r="E43" s="99" t="s">
        <v>223</v>
      </c>
      <c r="F43" s="92"/>
      <c r="G43" s="111">
        <v>100</v>
      </c>
      <c r="H43" s="111"/>
      <c r="I43" s="111">
        <f t="shared" si="3"/>
        <v>100</v>
      </c>
      <c r="J43" s="111"/>
      <c r="K43" s="112"/>
      <c r="L43" s="112"/>
      <c r="M43" s="112"/>
      <c r="N43" s="112"/>
      <c r="O43" s="112"/>
      <c r="P43" s="112"/>
      <c r="Q43" s="112"/>
      <c r="R43" s="112"/>
      <c r="S43" s="112"/>
      <c r="T43" s="112"/>
      <c r="U43" s="112"/>
      <c r="V43" s="112"/>
      <c r="W43" s="112">
        <f t="shared" si="1"/>
        <v>0</v>
      </c>
      <c r="X43" s="112">
        <f t="shared" si="2"/>
        <v>-100</v>
      </c>
      <c r="Y43" s="112"/>
    </row>
    <row r="44" spans="1:25" x14ac:dyDescent="0.2">
      <c r="B44" s="87">
        <v>1</v>
      </c>
      <c r="C44" s="22">
        <v>20023809</v>
      </c>
      <c r="D44" s="96">
        <v>67505</v>
      </c>
      <c r="E44" s="99" t="s">
        <v>224</v>
      </c>
      <c r="F44" s="92"/>
      <c r="G44" s="111">
        <v>5000</v>
      </c>
      <c r="H44" s="111"/>
      <c r="I44" s="111">
        <f t="shared" si="3"/>
        <v>5000</v>
      </c>
      <c r="J44" s="111"/>
      <c r="K44" s="112"/>
      <c r="L44" s="112"/>
      <c r="M44" s="112"/>
      <c r="N44" s="112">
        <f>2500+180</f>
        <v>2680</v>
      </c>
      <c r="O44" s="112">
        <v>7000</v>
      </c>
      <c r="P44" s="112"/>
      <c r="Q44" s="112"/>
      <c r="R44" s="112"/>
      <c r="S44" s="112"/>
      <c r="T44" s="112"/>
      <c r="U44" s="112"/>
      <c r="V44" s="112"/>
      <c r="W44" s="112">
        <f t="shared" si="1"/>
        <v>9680</v>
      </c>
      <c r="X44" s="112">
        <f t="shared" si="2"/>
        <v>4680</v>
      </c>
      <c r="Y44" s="112"/>
    </row>
    <row r="45" spans="1:25" x14ac:dyDescent="0.2">
      <c r="B45" s="87">
        <v>1</v>
      </c>
      <c r="C45" s="22">
        <v>20023809</v>
      </c>
      <c r="D45" s="96">
        <v>67510</v>
      </c>
      <c r="E45" s="99" t="s">
        <v>225</v>
      </c>
      <c r="F45" s="92"/>
      <c r="G45" s="111">
        <v>2245</v>
      </c>
      <c r="H45" s="111"/>
      <c r="I45" s="111">
        <f t="shared" si="3"/>
        <v>2245</v>
      </c>
      <c r="J45" s="111"/>
      <c r="K45" s="112"/>
      <c r="L45" s="112"/>
      <c r="M45" s="112"/>
      <c r="N45" s="112"/>
      <c r="O45" s="112"/>
      <c r="P45" s="112"/>
      <c r="Q45" s="112"/>
      <c r="R45" s="112"/>
      <c r="S45" s="112">
        <v>2000</v>
      </c>
      <c r="T45" s="112">
        <v>2000</v>
      </c>
      <c r="U45" s="112"/>
      <c r="V45" s="112"/>
      <c r="W45" s="112">
        <f t="shared" si="1"/>
        <v>4000</v>
      </c>
      <c r="X45" s="112">
        <f t="shared" si="2"/>
        <v>1755</v>
      </c>
      <c r="Y45" s="112"/>
    </row>
    <row r="46" spans="1:25" x14ac:dyDescent="0.2">
      <c r="B46" s="87">
        <v>1</v>
      </c>
      <c r="C46" s="22">
        <v>20023809</v>
      </c>
      <c r="D46" s="96">
        <v>67525</v>
      </c>
      <c r="E46" s="99" t="s">
        <v>226</v>
      </c>
      <c r="F46" s="92"/>
      <c r="G46" s="111">
        <v>622</v>
      </c>
      <c r="H46" s="111"/>
      <c r="I46" s="111">
        <f t="shared" si="3"/>
        <v>622</v>
      </c>
      <c r="J46" s="111"/>
      <c r="K46" s="112"/>
      <c r="L46" s="112"/>
      <c r="M46" s="112"/>
      <c r="N46" s="112"/>
      <c r="O46" s="112"/>
      <c r="P46" s="112"/>
      <c r="Q46" s="112"/>
      <c r="R46" s="112"/>
      <c r="S46" s="112"/>
      <c r="T46" s="112"/>
      <c r="U46" s="112"/>
      <c r="V46" s="112">
        <v>150</v>
      </c>
      <c r="W46" s="112">
        <f t="shared" si="1"/>
        <v>150</v>
      </c>
      <c r="X46" s="112">
        <f t="shared" si="2"/>
        <v>-472</v>
      </c>
      <c r="Y46" s="112"/>
    </row>
    <row r="47" spans="1:25" x14ac:dyDescent="0.2">
      <c r="B47" s="87">
        <v>1</v>
      </c>
      <c r="C47" s="22">
        <v>20023809</v>
      </c>
      <c r="D47" s="96">
        <v>67530</v>
      </c>
      <c r="E47" s="99" t="s">
        <v>206</v>
      </c>
      <c r="F47" s="92"/>
      <c r="G47" s="111">
        <v>833</v>
      </c>
      <c r="H47" s="111"/>
      <c r="I47" s="111">
        <f t="shared" si="3"/>
        <v>833</v>
      </c>
      <c r="J47" s="111"/>
      <c r="K47" s="112"/>
      <c r="L47" s="112"/>
      <c r="M47" s="112"/>
      <c r="N47" s="112"/>
      <c r="O47" s="112">
        <f>O32+O31-O44</f>
        <v>5848.9500000000007</v>
      </c>
      <c r="P47" s="112"/>
      <c r="Q47" s="112"/>
      <c r="R47" s="112"/>
      <c r="S47" s="112"/>
      <c r="T47" s="112"/>
      <c r="U47" s="112"/>
      <c r="V47" s="112"/>
      <c r="W47" s="112">
        <f t="shared" si="1"/>
        <v>5848.9500000000007</v>
      </c>
      <c r="X47" s="112">
        <f t="shared" si="2"/>
        <v>5015.9500000000007</v>
      </c>
      <c r="Y47" s="112"/>
    </row>
    <row r="48" spans="1:25" x14ac:dyDescent="0.2">
      <c r="B48" s="87">
        <v>1</v>
      </c>
      <c r="C48" s="22">
        <v>20023809</v>
      </c>
      <c r="D48" s="96">
        <v>67535</v>
      </c>
      <c r="E48" s="99" t="s">
        <v>207</v>
      </c>
      <c r="F48" s="92"/>
      <c r="G48" s="111">
        <v>3500</v>
      </c>
      <c r="H48" s="111"/>
      <c r="I48" s="111">
        <f t="shared" si="3"/>
        <v>3500</v>
      </c>
      <c r="J48" s="111"/>
      <c r="K48" s="112"/>
      <c r="L48" s="112"/>
      <c r="M48" s="112"/>
      <c r="N48" s="112"/>
      <c r="O48" s="112"/>
      <c r="P48" s="112"/>
      <c r="Q48" s="112"/>
      <c r="R48" s="112"/>
      <c r="S48" s="112"/>
      <c r="T48" s="112"/>
      <c r="U48" s="112"/>
      <c r="V48" s="112"/>
      <c r="W48" s="112">
        <f t="shared" si="1"/>
        <v>0</v>
      </c>
      <c r="X48" s="112">
        <f t="shared" si="2"/>
        <v>-3500</v>
      </c>
      <c r="Y48" s="112"/>
    </row>
    <row r="49" spans="1:25" x14ac:dyDescent="0.2">
      <c r="B49" s="87">
        <v>1</v>
      </c>
      <c r="C49" s="22">
        <v>20023809</v>
      </c>
      <c r="D49" s="96">
        <v>67540</v>
      </c>
      <c r="E49" s="99" t="s">
        <v>208</v>
      </c>
      <c r="F49" s="92"/>
      <c r="G49" s="111">
        <v>4000</v>
      </c>
      <c r="H49" s="111"/>
      <c r="I49" s="111">
        <f t="shared" si="3"/>
        <v>4000</v>
      </c>
      <c r="J49" s="111"/>
      <c r="K49" s="112"/>
      <c r="L49" s="112"/>
      <c r="M49" s="112"/>
      <c r="N49" s="112"/>
      <c r="O49" s="112"/>
      <c r="P49" s="112"/>
      <c r="Q49" s="112"/>
      <c r="R49" s="112"/>
      <c r="S49" s="112">
        <v>792</v>
      </c>
      <c r="T49" s="112"/>
      <c r="U49" s="112"/>
      <c r="V49" s="112"/>
      <c r="W49" s="112">
        <f t="shared" si="1"/>
        <v>792</v>
      </c>
      <c r="X49" s="112">
        <f t="shared" si="2"/>
        <v>-3208</v>
      </c>
      <c r="Y49" s="112"/>
    </row>
    <row r="50" spans="1:25" x14ac:dyDescent="0.2">
      <c r="B50" s="87">
        <v>1</v>
      </c>
      <c r="C50" s="22">
        <v>20023809</v>
      </c>
      <c r="D50" s="96">
        <v>70120</v>
      </c>
      <c r="E50" s="99" t="s">
        <v>227</v>
      </c>
      <c r="F50" s="92"/>
      <c r="G50" s="111">
        <v>1000</v>
      </c>
      <c r="H50" s="111"/>
      <c r="I50" s="111">
        <f t="shared" si="3"/>
        <v>1000</v>
      </c>
      <c r="J50" s="111"/>
      <c r="K50" s="112"/>
      <c r="L50" s="112"/>
      <c r="M50" s="112"/>
      <c r="N50" s="112"/>
      <c r="O50" s="112"/>
      <c r="P50" s="112"/>
      <c r="Q50" s="112"/>
      <c r="R50" s="112"/>
      <c r="S50" s="112"/>
      <c r="T50" s="112"/>
      <c r="U50" s="112"/>
      <c r="V50" s="112"/>
      <c r="W50" s="112">
        <f t="shared" si="1"/>
        <v>0</v>
      </c>
      <c r="X50" s="112">
        <f t="shared" si="2"/>
        <v>-1000</v>
      </c>
      <c r="Y50" s="112"/>
    </row>
    <row r="51" spans="1:25" x14ac:dyDescent="0.2">
      <c r="B51" s="87">
        <v>1</v>
      </c>
      <c r="C51" s="22">
        <v>20023809</v>
      </c>
      <c r="D51" s="96">
        <v>70305</v>
      </c>
      <c r="E51" s="99" t="s">
        <v>228</v>
      </c>
      <c r="F51" s="92"/>
      <c r="G51" s="111">
        <v>800</v>
      </c>
      <c r="H51" s="111"/>
      <c r="I51" s="111">
        <f t="shared" si="3"/>
        <v>800</v>
      </c>
      <c r="J51" s="111"/>
      <c r="K51" s="112"/>
      <c r="L51" s="112"/>
      <c r="M51" s="112"/>
      <c r="N51" s="112"/>
      <c r="O51" s="112"/>
      <c r="P51" s="112"/>
      <c r="Q51" s="112"/>
      <c r="R51" s="112"/>
      <c r="S51" s="112"/>
      <c r="T51" s="112"/>
      <c r="U51" s="112"/>
      <c r="V51" s="112"/>
      <c r="W51" s="112">
        <f t="shared" si="1"/>
        <v>0</v>
      </c>
      <c r="X51" s="112">
        <f t="shared" si="2"/>
        <v>-800</v>
      </c>
      <c r="Y51" s="112"/>
    </row>
    <row r="52" spans="1:25" x14ac:dyDescent="0.2">
      <c r="B52" s="87">
        <v>1</v>
      </c>
      <c r="C52" s="22">
        <v>20023809</v>
      </c>
      <c r="D52" s="96">
        <v>70510</v>
      </c>
      <c r="E52" s="99" t="s">
        <v>229</v>
      </c>
      <c r="F52" s="92"/>
      <c r="G52" s="111">
        <v>1683</v>
      </c>
      <c r="H52" s="111"/>
      <c r="I52" s="111">
        <f t="shared" si="3"/>
        <v>1683</v>
      </c>
      <c r="J52" s="111"/>
      <c r="K52" s="112"/>
      <c r="L52" s="112"/>
      <c r="M52" s="112"/>
      <c r="N52" s="112"/>
      <c r="O52" s="112"/>
      <c r="P52" s="112"/>
      <c r="Q52" s="112"/>
      <c r="R52" s="112"/>
      <c r="S52" s="112"/>
      <c r="T52" s="112"/>
      <c r="U52" s="112"/>
      <c r="V52" s="112"/>
      <c r="W52" s="112">
        <f t="shared" si="1"/>
        <v>0</v>
      </c>
      <c r="X52" s="112">
        <f t="shared" si="2"/>
        <v>-1683</v>
      </c>
      <c r="Y52" s="112"/>
    </row>
    <row r="53" spans="1:25" x14ac:dyDescent="0.2">
      <c r="B53" s="87">
        <v>1</v>
      </c>
      <c r="C53" s="22">
        <v>20023809</v>
      </c>
      <c r="D53" s="96">
        <v>70525</v>
      </c>
      <c r="E53" s="99" t="s">
        <v>230</v>
      </c>
      <c r="F53" s="92"/>
      <c r="G53" s="111">
        <v>517</v>
      </c>
      <c r="H53" s="111"/>
      <c r="I53" s="111">
        <f t="shared" si="3"/>
        <v>517</v>
      </c>
      <c r="J53" s="111"/>
      <c r="K53" s="112"/>
      <c r="L53" s="112"/>
      <c r="M53" s="112"/>
      <c r="N53" s="112"/>
      <c r="O53" s="112"/>
      <c r="P53" s="112"/>
      <c r="Q53" s="112"/>
      <c r="R53" s="112"/>
      <c r="S53" s="112"/>
      <c r="T53" s="112"/>
      <c r="U53" s="112"/>
      <c r="V53" s="112"/>
      <c r="W53" s="112">
        <f t="shared" si="1"/>
        <v>0</v>
      </c>
      <c r="X53" s="112">
        <f t="shared" si="2"/>
        <v>-517</v>
      </c>
      <c r="Y53" s="112"/>
    </row>
    <row r="54" spans="1:25" x14ac:dyDescent="0.2">
      <c r="B54" s="87">
        <v>1</v>
      </c>
      <c r="C54" s="22">
        <v>20023809</v>
      </c>
      <c r="D54" s="96">
        <v>72105</v>
      </c>
      <c r="E54" s="99" t="s">
        <v>209</v>
      </c>
      <c r="F54" s="92"/>
      <c r="G54" s="111">
        <v>1500</v>
      </c>
      <c r="H54" s="111"/>
      <c r="I54" s="111">
        <f t="shared" si="3"/>
        <v>1500</v>
      </c>
      <c r="J54" s="111"/>
      <c r="K54" s="112"/>
      <c r="L54" s="112"/>
      <c r="M54" s="112"/>
      <c r="N54" s="112"/>
      <c r="O54" s="112"/>
      <c r="P54" s="112"/>
      <c r="Q54" s="112"/>
      <c r="R54" s="112"/>
      <c r="S54" s="112"/>
      <c r="T54" s="112"/>
      <c r="U54" s="112"/>
      <c r="V54" s="112"/>
      <c r="W54" s="112">
        <f t="shared" si="1"/>
        <v>0</v>
      </c>
      <c r="X54" s="112">
        <f t="shared" si="2"/>
        <v>-1500</v>
      </c>
      <c r="Y54" s="112"/>
    </row>
    <row r="55" spans="1:25" x14ac:dyDescent="0.2">
      <c r="B55" s="87">
        <v>1</v>
      </c>
      <c r="C55" s="22">
        <v>20023809</v>
      </c>
      <c r="D55" s="96">
        <v>72115</v>
      </c>
      <c r="E55" s="99" t="s">
        <v>231</v>
      </c>
      <c r="F55" s="92"/>
      <c r="G55" s="111">
        <v>500</v>
      </c>
      <c r="H55" s="111"/>
      <c r="I55" s="111">
        <f t="shared" si="3"/>
        <v>500</v>
      </c>
      <c r="J55" s="111"/>
      <c r="K55" s="112"/>
      <c r="L55" s="112"/>
      <c r="M55" s="112"/>
      <c r="N55" s="112"/>
      <c r="O55" s="112"/>
      <c r="P55" s="112"/>
      <c r="Q55" s="112"/>
      <c r="R55" s="112"/>
      <c r="S55" s="112"/>
      <c r="T55" s="112"/>
      <c r="U55" s="112"/>
      <c r="V55" s="112"/>
      <c r="W55" s="112">
        <f t="shared" si="1"/>
        <v>0</v>
      </c>
      <c r="X55" s="112">
        <f t="shared" si="2"/>
        <v>-500</v>
      </c>
      <c r="Y55" s="112"/>
    </row>
    <row r="56" spans="1:25" x14ac:dyDescent="0.2">
      <c r="B56" s="87">
        <v>1</v>
      </c>
      <c r="C56" s="22">
        <v>20023809</v>
      </c>
      <c r="D56" s="96">
        <v>72120</v>
      </c>
      <c r="E56" s="99" t="s">
        <v>232</v>
      </c>
      <c r="F56" s="92"/>
      <c r="G56" s="111">
        <v>1000</v>
      </c>
      <c r="H56" s="111"/>
      <c r="I56" s="111">
        <f t="shared" si="3"/>
        <v>1000</v>
      </c>
      <c r="J56" s="111"/>
      <c r="K56" s="112"/>
      <c r="L56" s="112"/>
      <c r="M56" s="112"/>
      <c r="N56" s="112"/>
      <c r="O56" s="112"/>
      <c r="P56" s="112"/>
      <c r="Q56" s="112"/>
      <c r="R56" s="112"/>
      <c r="S56" s="112"/>
      <c r="T56" s="112"/>
      <c r="U56" s="112"/>
      <c r="V56" s="112"/>
      <c r="W56" s="112">
        <f t="shared" si="1"/>
        <v>0</v>
      </c>
      <c r="X56" s="112">
        <f t="shared" si="2"/>
        <v>-1000</v>
      </c>
      <c r="Y56" s="112"/>
    </row>
    <row r="57" spans="1:25" x14ac:dyDescent="0.2">
      <c r="B57" s="87">
        <v>1</v>
      </c>
      <c r="C57" s="22">
        <v>20023809</v>
      </c>
      <c r="D57" s="96">
        <v>72220</v>
      </c>
      <c r="E57" s="99" t="s">
        <v>233</v>
      </c>
      <c r="F57" s="92"/>
      <c r="G57" s="111">
        <v>107286</v>
      </c>
      <c r="H57" s="111">
        <v>-15000</v>
      </c>
      <c r="I57" s="111">
        <f t="shared" si="3"/>
        <v>92286</v>
      </c>
      <c r="J57" s="111"/>
      <c r="K57" s="112"/>
      <c r="L57" s="112"/>
      <c r="M57" s="112"/>
      <c r="N57" s="112"/>
      <c r="O57" s="112"/>
      <c r="P57" s="112">
        <v>5000</v>
      </c>
      <c r="Q57" s="112">
        <v>52137</v>
      </c>
      <c r="R57" s="112">
        <v>3596.5</v>
      </c>
      <c r="S57" s="112">
        <v>2000</v>
      </c>
      <c r="T57" s="112">
        <f>2000</f>
        <v>2000</v>
      </c>
      <c r="U57" s="112">
        <v>576</v>
      </c>
      <c r="V57" s="112">
        <f>V31+V32-V46-V60</f>
        <v>3655.7299999999996</v>
      </c>
      <c r="W57" s="112">
        <f t="shared" si="1"/>
        <v>68965.23</v>
      </c>
      <c r="X57" s="112">
        <f t="shared" si="2"/>
        <v>-23320.770000000004</v>
      </c>
      <c r="Y57" s="112"/>
    </row>
    <row r="58" spans="1:25" x14ac:dyDescent="0.2">
      <c r="B58" s="87">
        <v>1</v>
      </c>
      <c r="C58" s="22">
        <v>20023809</v>
      </c>
      <c r="D58" s="96">
        <v>72515</v>
      </c>
      <c r="E58" s="99" t="s">
        <v>234</v>
      </c>
      <c r="F58" s="92"/>
      <c r="G58" s="111">
        <v>1919</v>
      </c>
      <c r="H58" s="111"/>
      <c r="I58" s="111">
        <f t="shared" si="3"/>
        <v>1919</v>
      </c>
      <c r="J58" s="111"/>
      <c r="K58" s="112"/>
      <c r="L58" s="112"/>
      <c r="M58" s="112"/>
      <c r="N58" s="112"/>
      <c r="O58" s="112"/>
      <c r="P58" s="112">
        <v>2000</v>
      </c>
      <c r="Q58" s="112"/>
      <c r="R58" s="112"/>
      <c r="S58" s="112">
        <v>21</v>
      </c>
      <c r="T58" s="112"/>
      <c r="U58" s="112"/>
      <c r="V58" s="112"/>
      <c r="W58" s="112">
        <f t="shared" si="1"/>
        <v>2021</v>
      </c>
      <c r="X58" s="112">
        <f t="shared" si="2"/>
        <v>102</v>
      </c>
      <c r="Y58" s="112"/>
    </row>
    <row r="59" spans="1:25" x14ac:dyDescent="0.2">
      <c r="B59" s="87">
        <v>1</v>
      </c>
      <c r="C59" s="22">
        <v>20023809</v>
      </c>
      <c r="D59" s="96">
        <v>72525</v>
      </c>
      <c r="E59" s="99" t="s">
        <v>235</v>
      </c>
      <c r="F59" s="92"/>
      <c r="G59" s="111">
        <v>8398</v>
      </c>
      <c r="H59" s="111"/>
      <c r="I59" s="111">
        <f t="shared" si="3"/>
        <v>8398</v>
      </c>
      <c r="J59" s="111"/>
      <c r="K59" s="112"/>
      <c r="L59" s="112"/>
      <c r="M59" s="112"/>
      <c r="N59" s="112"/>
      <c r="O59" s="112"/>
      <c r="P59" s="112"/>
      <c r="Q59" s="112"/>
      <c r="R59" s="112"/>
      <c r="S59" s="112"/>
      <c r="T59" s="112"/>
      <c r="U59" s="112"/>
      <c r="V59" s="112"/>
      <c r="W59" s="112">
        <f t="shared" si="1"/>
        <v>0</v>
      </c>
      <c r="X59" s="112">
        <f t="shared" si="2"/>
        <v>-8398</v>
      </c>
      <c r="Y59" s="112"/>
    </row>
    <row r="60" spans="1:25" x14ac:dyDescent="0.2">
      <c r="B60" s="87">
        <v>1</v>
      </c>
      <c r="C60" s="22">
        <v>20023809</v>
      </c>
      <c r="D60" s="96">
        <v>72910</v>
      </c>
      <c r="E60" s="99" t="s">
        <v>210</v>
      </c>
      <c r="F60" s="92"/>
      <c r="G60" s="111">
        <v>9683</v>
      </c>
      <c r="H60" s="111"/>
      <c r="I60" s="111">
        <f t="shared" si="3"/>
        <v>9683</v>
      </c>
      <c r="J60" s="111"/>
      <c r="K60" s="112"/>
      <c r="L60" s="112"/>
      <c r="M60" s="112"/>
      <c r="N60" s="112"/>
      <c r="O60" s="112"/>
      <c r="P60" s="112">
        <f>P32+P31-P57-P58</f>
        <v>6677.5499999999993</v>
      </c>
      <c r="Q60" s="112"/>
      <c r="R60" s="112"/>
      <c r="S60" s="112">
        <f>S32+S31-S45-S49-S57-S58</f>
        <v>3653.8500000000004</v>
      </c>
      <c r="T60" s="112">
        <f>T31-T45-T57</f>
        <v>2542.1099999999997</v>
      </c>
      <c r="U60" s="112"/>
      <c r="V60" s="112">
        <v>298</v>
      </c>
      <c r="W60" s="112">
        <f t="shared" si="1"/>
        <v>13171.509999999998</v>
      </c>
      <c r="X60" s="112">
        <f t="shared" si="2"/>
        <v>3488.5099999999984</v>
      </c>
      <c r="Y60" s="112"/>
    </row>
    <row r="61" spans="1:25" x14ac:dyDescent="0.2">
      <c r="B61" s="87"/>
      <c r="C61" s="22"/>
      <c r="D61" s="96"/>
      <c r="E61" s="99"/>
      <c r="F61" s="92"/>
      <c r="G61" s="111"/>
      <c r="H61" s="111"/>
      <c r="I61" s="111"/>
      <c r="J61" s="111"/>
      <c r="K61" s="112"/>
      <c r="L61" s="112"/>
      <c r="M61" s="112"/>
      <c r="N61" s="112"/>
      <c r="O61" s="112"/>
      <c r="P61" s="112"/>
      <c r="Q61" s="112"/>
      <c r="R61" s="112"/>
      <c r="S61" s="112"/>
      <c r="T61" s="112"/>
      <c r="U61" s="112"/>
      <c r="V61" s="112"/>
      <c r="W61" s="112">
        <f t="shared" si="1"/>
        <v>0</v>
      </c>
      <c r="X61" s="112">
        <f t="shared" si="2"/>
        <v>0</v>
      </c>
      <c r="Y61" s="112"/>
    </row>
    <row r="62" spans="1:25" x14ac:dyDescent="0.2">
      <c r="B62" s="87"/>
      <c r="C62" s="22"/>
      <c r="D62" s="96"/>
      <c r="E62" s="99"/>
      <c r="F62" s="92"/>
      <c r="G62" s="97"/>
      <c r="H62" s="106"/>
      <c r="I62" s="107"/>
      <c r="J62" s="93"/>
      <c r="M62" s="14"/>
      <c r="N62" s="12"/>
      <c r="P62" s="17"/>
      <c r="R62" s="17"/>
      <c r="S62" s="112"/>
      <c r="T62" s="112"/>
      <c r="U62" s="112"/>
      <c r="V62" s="112"/>
      <c r="W62" s="112">
        <f t="shared" si="1"/>
        <v>0</v>
      </c>
      <c r="X62" s="112">
        <f t="shared" si="2"/>
        <v>0</v>
      </c>
      <c r="Y62" s="112"/>
    </row>
    <row r="63" spans="1:25" x14ac:dyDescent="0.2">
      <c r="A63" s="1" t="e">
        <f>A34+1</f>
        <v>#REF!</v>
      </c>
      <c r="B63" s="87"/>
      <c r="C63" s="22"/>
      <c r="D63" s="96"/>
      <c r="E63" s="99"/>
      <c r="F63" s="92"/>
      <c r="G63" s="100"/>
      <c r="H63" s="100"/>
      <c r="I63" s="101"/>
      <c r="J63" s="93"/>
      <c r="M63" s="14"/>
      <c r="N63" s="12"/>
      <c r="P63" s="17"/>
      <c r="R63" s="17"/>
      <c r="S63" s="112"/>
      <c r="T63" s="112"/>
      <c r="U63" s="112"/>
      <c r="V63" s="112"/>
      <c r="W63" s="112">
        <f t="shared" si="1"/>
        <v>0</v>
      </c>
      <c r="X63" s="112">
        <f t="shared" si="2"/>
        <v>0</v>
      </c>
      <c r="Y63" s="112"/>
    </row>
    <row r="64" spans="1:25" x14ac:dyDescent="0.2">
      <c r="A64" s="1" t="e">
        <f t="shared" si="0"/>
        <v>#REF!</v>
      </c>
      <c r="B64" s="27"/>
      <c r="C64" s="27"/>
      <c r="F64" s="28" t="s">
        <v>42</v>
      </c>
      <c r="G64" s="89">
        <f>SUM(G34:G63)</f>
        <v>184286</v>
      </c>
      <c r="H64" s="89">
        <f>SUM(H34:H63)</f>
        <v>0</v>
      </c>
      <c r="I64" s="89">
        <f>SUM(I34:I63)</f>
        <v>184286</v>
      </c>
      <c r="K64" s="89">
        <f t="shared" ref="K64:M64" si="4">SUM(K34:K63)</f>
        <v>12553.38</v>
      </c>
      <c r="L64" s="89">
        <f t="shared" si="4"/>
        <v>2650</v>
      </c>
      <c r="M64" s="89">
        <f t="shared" si="4"/>
        <v>10000</v>
      </c>
      <c r="N64" s="89">
        <f>SUM(N37:N63)</f>
        <v>5180</v>
      </c>
      <c r="O64" s="89">
        <f t="shared" ref="O64" si="5">SUM(O34:O63)</f>
        <v>12848.95</v>
      </c>
      <c r="P64" s="89">
        <f t="shared" ref="P64" si="6">SUM(P34:P63)</f>
        <v>13677.55</v>
      </c>
      <c r="Q64" s="89">
        <f t="shared" ref="Q64" si="7">SUM(Q34:Q63)</f>
        <v>52137</v>
      </c>
      <c r="R64" s="89">
        <f t="shared" ref="R64" si="8">SUM(R34:R63)</f>
        <v>3596.5</v>
      </c>
      <c r="S64" s="112">
        <f t="shared" ref="S64" si="9">SUM(S34:S63)</f>
        <v>8466.85</v>
      </c>
      <c r="T64" s="112">
        <f t="shared" ref="T64" si="10">SUM(T34:T63)</f>
        <v>6542.11</v>
      </c>
      <c r="U64" s="112">
        <f t="shared" ref="U64:W64" si="11">SUM(U34:U63)</f>
        <v>576</v>
      </c>
      <c r="V64" s="112">
        <f t="shared" si="11"/>
        <v>4103.7299999999996</v>
      </c>
      <c r="W64" s="112">
        <f t="shared" si="11"/>
        <v>132332.07</v>
      </c>
      <c r="X64" s="112"/>
      <c r="Y64" s="112"/>
    </row>
    <row r="65" spans="1:25" x14ac:dyDescent="0.2">
      <c r="A65" s="1" t="e">
        <f t="shared" si="0"/>
        <v>#REF!</v>
      </c>
      <c r="B65" s="27"/>
      <c r="C65" s="27"/>
      <c r="F65" s="28"/>
      <c r="G65" s="89"/>
      <c r="H65" s="29"/>
      <c r="I65" s="29"/>
      <c r="M65" s="14"/>
      <c r="N65" s="12"/>
      <c r="P65" s="17"/>
      <c r="R65" s="17"/>
      <c r="S65" s="112"/>
      <c r="T65" s="112"/>
      <c r="U65" s="112"/>
      <c r="V65" s="112"/>
      <c r="W65" s="112"/>
      <c r="X65" s="112"/>
      <c r="Y65" s="112"/>
    </row>
    <row r="66" spans="1:25" x14ac:dyDescent="0.2">
      <c r="A66" s="1" t="e">
        <f t="shared" si="0"/>
        <v>#REF!</v>
      </c>
      <c r="B66" s="20" t="s">
        <v>41</v>
      </c>
      <c r="C66" s="27"/>
      <c r="D66" s="27"/>
      <c r="E66" s="28"/>
      <c r="F66" s="32"/>
      <c r="G66" s="33"/>
      <c r="H66" s="31"/>
      <c r="M66" s="14"/>
      <c r="N66" s="12"/>
      <c r="P66" s="17"/>
      <c r="R66" s="17"/>
    </row>
    <row r="67" spans="1:25" x14ac:dyDescent="0.2">
      <c r="A67" s="1" t="e">
        <f t="shared" si="0"/>
        <v>#REF!</v>
      </c>
      <c r="B67" s="21" t="s">
        <v>27</v>
      </c>
      <c r="C67" s="22"/>
      <c r="D67" s="22"/>
      <c r="E67" s="24"/>
      <c r="F67" s="22"/>
      <c r="G67" s="22"/>
      <c r="H67" s="22"/>
      <c r="M67" s="14"/>
      <c r="N67" s="12"/>
      <c r="P67" s="17"/>
      <c r="R67" s="17"/>
      <c r="W67" s="112"/>
    </row>
    <row r="68" spans="1:25" s="93" customFormat="1" x14ac:dyDescent="0.2">
      <c r="A68" s="1" t="e">
        <f t="shared" si="0"/>
        <v>#REF!</v>
      </c>
      <c r="B68" s="124" t="s">
        <v>72</v>
      </c>
      <c r="C68" s="124"/>
      <c r="D68" s="124"/>
      <c r="E68" s="12"/>
      <c r="F68" s="12"/>
      <c r="G68" s="13" t="s">
        <v>21</v>
      </c>
      <c r="H68" s="12"/>
      <c r="I68" s="13" t="s">
        <v>22</v>
      </c>
      <c r="J68" s="3"/>
      <c r="K68" s="112"/>
      <c r="L68" s="112"/>
      <c r="M68" s="112"/>
      <c r="N68" s="112"/>
      <c r="P68" s="95"/>
      <c r="R68" s="95"/>
      <c r="W68" s="112"/>
    </row>
    <row r="69" spans="1:25" s="93" customFormat="1" x14ac:dyDescent="0.2">
      <c r="A69" s="1" t="e">
        <f t="shared" si="0"/>
        <v>#REF!</v>
      </c>
      <c r="B69" s="36" t="s">
        <v>65</v>
      </c>
      <c r="C69" s="38" t="s">
        <v>69</v>
      </c>
      <c r="D69" s="38" t="s">
        <v>67</v>
      </c>
      <c r="E69" s="16" t="s">
        <v>23</v>
      </c>
      <c r="F69" s="16"/>
      <c r="G69" s="15" t="s">
        <v>24</v>
      </c>
      <c r="H69" s="15" t="s">
        <v>25</v>
      </c>
      <c r="I69" s="15" t="s">
        <v>50</v>
      </c>
      <c r="J69" s="3"/>
      <c r="K69" s="112"/>
      <c r="L69" s="112"/>
      <c r="M69" s="112"/>
      <c r="N69" s="112"/>
      <c r="P69" s="95"/>
      <c r="R69" s="95"/>
      <c r="W69" s="112"/>
    </row>
    <row r="70" spans="1:25" s="93" customFormat="1" x14ac:dyDescent="0.2">
      <c r="A70" s="1" t="e">
        <f t="shared" si="0"/>
        <v>#REF!</v>
      </c>
      <c r="B70" s="87">
        <v>1</v>
      </c>
      <c r="C70" s="22">
        <v>20023802</v>
      </c>
      <c r="D70" s="22">
        <v>55550</v>
      </c>
      <c r="E70" s="109" t="s">
        <v>217</v>
      </c>
      <c r="F70" s="23"/>
      <c r="G70" s="88">
        <v>-15000</v>
      </c>
      <c r="H70" s="88">
        <v>-15000</v>
      </c>
      <c r="I70" s="88">
        <f>G70+H70</f>
        <v>-30000</v>
      </c>
      <c r="J70" s="3"/>
      <c r="K70" s="112">
        <v>12553.38</v>
      </c>
      <c r="L70" s="112">
        <v>2650</v>
      </c>
      <c r="M70" s="112">
        <v>10000</v>
      </c>
      <c r="N70" s="112"/>
      <c r="O70" s="112"/>
      <c r="P70" s="112"/>
      <c r="Q70" s="112"/>
      <c r="R70" s="112"/>
      <c r="S70" s="112"/>
      <c r="T70" s="112"/>
      <c r="U70" s="112"/>
      <c r="W70" s="112">
        <f>SUM(K70:V70)</f>
        <v>25203.379999999997</v>
      </c>
    </row>
    <row r="71" spans="1:25" s="93" customFormat="1" x14ac:dyDescent="0.2">
      <c r="A71" s="1"/>
      <c r="B71" s="87"/>
      <c r="C71" s="22">
        <v>20023809</v>
      </c>
      <c r="D71" s="22">
        <v>55550</v>
      </c>
      <c r="E71" s="109" t="s">
        <v>217</v>
      </c>
      <c r="F71" s="23"/>
      <c r="G71" s="88">
        <v>-169286</v>
      </c>
      <c r="H71" s="88">
        <v>15000</v>
      </c>
      <c r="I71" s="88">
        <f t="shared" ref="I71:I74" si="12">G71+H71</f>
        <v>-154286</v>
      </c>
      <c r="J71" s="3"/>
      <c r="K71" s="112"/>
      <c r="L71" s="112"/>
      <c r="M71" s="112"/>
      <c r="N71" s="89">
        <v>5180</v>
      </c>
      <c r="O71" s="89">
        <v>12849</v>
      </c>
      <c r="P71" s="89">
        <v>13678</v>
      </c>
      <c r="Q71" s="89">
        <v>52137</v>
      </c>
      <c r="R71" s="89">
        <v>3597</v>
      </c>
      <c r="S71" s="89">
        <v>8467</v>
      </c>
      <c r="T71" s="89">
        <v>6542</v>
      </c>
      <c r="U71" s="89">
        <v>576</v>
      </c>
      <c r="V71" s="89">
        <v>4104</v>
      </c>
      <c r="W71" s="112">
        <f>SUM(K71:V71)</f>
        <v>107130</v>
      </c>
    </row>
    <row r="72" spans="1:25" s="93" customFormat="1" x14ac:dyDescent="0.2">
      <c r="A72" s="1"/>
      <c r="B72" s="87"/>
      <c r="C72" s="22"/>
      <c r="D72" s="22"/>
      <c r="E72" s="109"/>
      <c r="F72" s="23"/>
      <c r="G72" s="88"/>
      <c r="H72" s="88"/>
      <c r="I72" s="88">
        <f t="shared" si="12"/>
        <v>0</v>
      </c>
      <c r="J72" s="3"/>
      <c r="K72" s="112"/>
      <c r="L72" s="112"/>
      <c r="M72" s="112"/>
      <c r="N72" s="112"/>
      <c r="O72" s="112"/>
      <c r="P72" s="112"/>
      <c r="Q72" s="112"/>
      <c r="R72" s="112"/>
      <c r="S72" s="112"/>
      <c r="T72" s="112"/>
      <c r="U72" s="112"/>
      <c r="W72" s="112">
        <f>SUM(W70:W71)</f>
        <v>132333.38</v>
      </c>
    </row>
    <row r="73" spans="1:25" s="93" customFormat="1" x14ac:dyDescent="0.2">
      <c r="A73" s="1"/>
      <c r="B73" s="87"/>
      <c r="C73" s="22"/>
      <c r="D73" s="22"/>
      <c r="E73" s="109"/>
      <c r="F73" s="23"/>
      <c r="G73" s="88"/>
      <c r="H73" s="88"/>
      <c r="I73" s="88">
        <f t="shared" si="12"/>
        <v>0</v>
      </c>
      <c r="J73" s="3"/>
      <c r="K73" s="112"/>
      <c r="L73" s="112"/>
      <c r="M73" s="112"/>
      <c r="N73" s="112"/>
      <c r="O73" s="112"/>
      <c r="P73" s="112"/>
      <c r="Q73" s="112"/>
      <c r="R73" s="112"/>
      <c r="S73" s="112"/>
      <c r="T73" s="112"/>
      <c r="U73" s="112"/>
      <c r="W73" s="112"/>
    </row>
    <row r="74" spans="1:25" s="93" customFormat="1" x14ac:dyDescent="0.2">
      <c r="A74" s="1" t="e">
        <f>A70+1</f>
        <v>#REF!</v>
      </c>
      <c r="B74" s="39"/>
      <c r="C74" s="39"/>
      <c r="D74" s="39"/>
      <c r="E74" s="27"/>
      <c r="F74" s="35"/>
      <c r="G74" s="42"/>
      <c r="H74" s="42"/>
      <c r="I74" s="88">
        <f t="shared" si="12"/>
        <v>0</v>
      </c>
      <c r="J74" s="3"/>
      <c r="K74" s="112"/>
      <c r="L74" s="112"/>
      <c r="M74" s="112"/>
      <c r="N74" s="112"/>
      <c r="O74" s="112"/>
      <c r="P74" s="112"/>
      <c r="Q74" s="112"/>
      <c r="R74" s="112"/>
      <c r="S74" s="112"/>
      <c r="T74" s="112"/>
      <c r="U74" s="112"/>
      <c r="W74" s="112"/>
    </row>
    <row r="75" spans="1:25" x14ac:dyDescent="0.2">
      <c r="A75" s="1" t="e">
        <f t="shared" si="0"/>
        <v>#REF!</v>
      </c>
      <c r="B75" s="27"/>
      <c r="C75" s="27"/>
      <c r="D75" s="27"/>
      <c r="E75" s="25"/>
      <c r="F75" s="28" t="s">
        <v>42</v>
      </c>
      <c r="G75" s="89">
        <f>SUM(G70:G74)</f>
        <v>-184286</v>
      </c>
      <c r="H75" s="89">
        <f t="shared" ref="H75:I75" si="13">SUM(H70:H74)</f>
        <v>0</v>
      </c>
      <c r="I75" s="117">
        <f t="shared" si="13"/>
        <v>-184286</v>
      </c>
      <c r="L75" s="86" t="s">
        <v>199</v>
      </c>
      <c r="M75" s="25"/>
      <c r="N75" s="25"/>
      <c r="P75" s="31"/>
      <c r="R75" s="31"/>
      <c r="W75" s="112"/>
    </row>
    <row r="76" spans="1:25" x14ac:dyDescent="0.2">
      <c r="A76" s="1" t="e">
        <f t="shared" si="0"/>
        <v>#REF!</v>
      </c>
      <c r="B76" s="27"/>
      <c r="C76" s="27"/>
      <c r="D76" s="27"/>
      <c r="E76" s="25"/>
      <c r="F76" s="28"/>
      <c r="G76" s="89"/>
      <c r="H76" s="29"/>
      <c r="I76" s="29"/>
      <c r="M76" s="25"/>
      <c r="N76" s="25"/>
      <c r="P76" s="31"/>
      <c r="R76" s="31"/>
      <c r="W76" s="112"/>
    </row>
    <row r="77" spans="1:25" x14ac:dyDescent="0.2">
      <c r="A77" s="1" t="e">
        <f t="shared" si="0"/>
        <v>#REF!</v>
      </c>
      <c r="E77" s="34"/>
      <c r="M77" s="25"/>
      <c r="N77" s="25"/>
      <c r="P77" s="31"/>
      <c r="R77" s="31"/>
      <c r="W77" s="112"/>
    </row>
    <row r="78" spans="1:25" x14ac:dyDescent="0.2">
      <c r="A78" s="1" t="e">
        <f t="shared" si="0"/>
        <v>#REF!</v>
      </c>
      <c r="B78" s="127" t="s">
        <v>74</v>
      </c>
      <c r="C78" s="127"/>
      <c r="D78" s="127"/>
      <c r="E78" s="127"/>
      <c r="F78" s="127"/>
      <c r="G78" s="127"/>
      <c r="H78" s="127"/>
      <c r="I78" s="127"/>
      <c r="M78" s="25"/>
      <c r="O78" s="31"/>
      <c r="Q78" s="31"/>
      <c r="W78" s="112"/>
    </row>
    <row r="79" spans="1:25" x14ac:dyDescent="0.2">
      <c r="A79" s="1" t="e">
        <f t="shared" si="0"/>
        <v>#REF!</v>
      </c>
      <c r="B79" s="123" t="s">
        <v>75</v>
      </c>
      <c r="C79" s="123"/>
      <c r="D79" s="123"/>
      <c r="E79" s="123"/>
      <c r="F79" s="123"/>
      <c r="G79" s="123"/>
      <c r="H79" s="123"/>
      <c r="I79" s="123"/>
      <c r="L79" s="23"/>
      <c r="M79" s="25"/>
      <c r="O79" s="26"/>
      <c r="Q79" s="26"/>
    </row>
    <row r="80" spans="1:25" x14ac:dyDescent="0.2">
      <c r="A80" s="1" t="e">
        <f t="shared" si="0"/>
        <v>#REF!</v>
      </c>
      <c r="B80" s="41"/>
      <c r="C80" s="41"/>
      <c r="D80" s="41"/>
      <c r="E80" s="41"/>
      <c r="F80" s="41"/>
      <c r="G80" s="41"/>
      <c r="H80" s="41"/>
      <c r="I80" s="41"/>
      <c r="M80" s="14"/>
      <c r="N80" s="12"/>
      <c r="O80" s="12"/>
      <c r="Q80" s="12"/>
      <c r="R80" s="12"/>
      <c r="S80" s="12"/>
    </row>
    <row r="81" spans="1:24" x14ac:dyDescent="0.2">
      <c r="A81" s="1" t="e">
        <f t="shared" si="0"/>
        <v>#REF!</v>
      </c>
      <c r="B81" s="20" t="s">
        <v>40</v>
      </c>
      <c r="C81" s="18"/>
      <c r="D81" s="18"/>
      <c r="E81" s="19"/>
      <c r="F81" s="18"/>
      <c r="G81" s="18"/>
      <c r="H81" s="18"/>
      <c r="M81" s="14"/>
      <c r="N81" s="12"/>
      <c r="P81" s="17"/>
      <c r="R81" s="17"/>
    </row>
    <row r="82" spans="1:24" x14ac:dyDescent="0.2">
      <c r="A82" s="1" t="e">
        <f t="shared" si="0"/>
        <v>#REF!</v>
      </c>
      <c r="B82" s="21" t="s">
        <v>27</v>
      </c>
      <c r="C82" s="22"/>
      <c r="D82" s="22"/>
      <c r="E82" s="24"/>
      <c r="F82" s="22"/>
      <c r="G82" s="22"/>
      <c r="H82" s="22"/>
      <c r="M82" s="14"/>
      <c r="N82" s="12"/>
      <c r="P82" s="17"/>
      <c r="R82" s="17"/>
    </row>
    <row r="83" spans="1:24" ht="15" customHeight="1" x14ac:dyDescent="0.2">
      <c r="A83" s="1" t="e">
        <f t="shared" si="0"/>
        <v>#REF!</v>
      </c>
      <c r="B83" s="124" t="s">
        <v>71</v>
      </c>
      <c r="C83" s="124"/>
      <c r="D83" s="124"/>
      <c r="E83" s="12"/>
      <c r="F83" s="12"/>
      <c r="G83" s="13" t="s">
        <v>21</v>
      </c>
      <c r="H83" s="12"/>
      <c r="I83" s="13" t="s">
        <v>22</v>
      </c>
      <c r="N83" s="12"/>
      <c r="P83" s="31"/>
      <c r="R83" s="31"/>
    </row>
    <row r="84" spans="1:24" x14ac:dyDescent="0.2">
      <c r="A84" s="1" t="e">
        <f t="shared" si="0"/>
        <v>#REF!</v>
      </c>
      <c r="B84" s="45" t="s">
        <v>76</v>
      </c>
      <c r="C84" s="45" t="s">
        <v>70</v>
      </c>
      <c r="D84" s="38" t="s">
        <v>68</v>
      </c>
      <c r="E84" s="16" t="s">
        <v>23</v>
      </c>
      <c r="F84" s="16"/>
      <c r="G84" s="15" t="s">
        <v>24</v>
      </c>
      <c r="H84" s="15" t="s">
        <v>25</v>
      </c>
      <c r="I84" s="15" t="s">
        <v>50</v>
      </c>
      <c r="K84" s="93" t="s">
        <v>249</v>
      </c>
      <c r="M84" s="25"/>
      <c r="N84" s="12"/>
      <c r="P84" s="31"/>
      <c r="R84" s="31"/>
    </row>
    <row r="85" spans="1:24" ht="15.75" x14ac:dyDescent="0.25">
      <c r="A85" s="1" t="e">
        <f t="shared" si="0"/>
        <v>#REF!</v>
      </c>
      <c r="B85" s="96"/>
      <c r="C85" s="110"/>
      <c r="D85" s="96"/>
      <c r="E85" s="99"/>
      <c r="F85" s="14"/>
      <c r="G85" s="103"/>
      <c r="H85" s="106"/>
      <c r="I85" s="108">
        <f>G85+H85</f>
        <v>0</v>
      </c>
      <c r="J85" s="93"/>
      <c r="K85" s="93"/>
      <c r="M85" s="25"/>
      <c r="N85" s="12"/>
      <c r="P85" s="31"/>
      <c r="R85" s="31"/>
    </row>
    <row r="86" spans="1:24" ht="15.75" x14ac:dyDescent="0.25">
      <c r="B86" s="119" t="s">
        <v>237</v>
      </c>
      <c r="C86" s="118"/>
      <c r="D86" s="96"/>
      <c r="E86" s="99"/>
      <c r="F86" s="14"/>
      <c r="G86" s="111">
        <v>48836</v>
      </c>
      <c r="H86" s="106"/>
      <c r="I86" s="111">
        <f t="shared" ref="I86:I97" si="14">G86+H86</f>
        <v>48836</v>
      </c>
      <c r="J86" s="93"/>
      <c r="K86" s="112">
        <f>K31-36040.63</f>
        <v>-23487.25</v>
      </c>
      <c r="L86" s="112"/>
      <c r="M86" s="112"/>
      <c r="N86" s="112"/>
      <c r="O86" s="112"/>
      <c r="P86" s="112"/>
      <c r="Q86" s="112"/>
      <c r="R86" s="112"/>
      <c r="S86" s="112"/>
      <c r="T86" s="112"/>
      <c r="U86" s="112"/>
      <c r="V86" s="112"/>
      <c r="W86" s="112"/>
      <c r="X86" s="112"/>
    </row>
    <row r="87" spans="1:24" ht="15.75" x14ac:dyDescent="0.25">
      <c r="B87" s="119" t="s">
        <v>238</v>
      </c>
      <c r="C87" s="118"/>
      <c r="D87" s="96"/>
      <c r="E87" s="99"/>
      <c r="F87" s="14"/>
      <c r="G87" s="111">
        <v>18830</v>
      </c>
      <c r="H87" s="106"/>
      <c r="I87" s="111">
        <f t="shared" si="14"/>
        <v>18830</v>
      </c>
      <c r="J87" s="93"/>
      <c r="K87" s="112"/>
      <c r="L87" s="112">
        <f>L31-5834.2</f>
        <v>-3183.9399999999996</v>
      </c>
      <c r="M87" s="112"/>
      <c r="N87" s="112"/>
      <c r="O87" s="112"/>
      <c r="P87" s="112"/>
      <c r="Q87" s="112"/>
      <c r="R87" s="112"/>
      <c r="S87" s="112"/>
      <c r="T87" s="112"/>
      <c r="U87" s="112"/>
      <c r="V87" s="112"/>
      <c r="W87" s="112"/>
      <c r="X87" s="112"/>
    </row>
    <row r="88" spans="1:24" ht="15.75" x14ac:dyDescent="0.25">
      <c r="B88" s="119" t="s">
        <v>239</v>
      </c>
      <c r="C88" s="118"/>
      <c r="D88" s="96"/>
      <c r="E88" s="99"/>
      <c r="F88" s="14"/>
      <c r="G88" s="111">
        <v>4434</v>
      </c>
      <c r="H88" s="106">
        <v>4000</v>
      </c>
      <c r="I88" s="111">
        <f t="shared" si="14"/>
        <v>8434</v>
      </c>
      <c r="J88" s="93"/>
      <c r="K88" s="112"/>
      <c r="L88" s="112"/>
      <c r="M88" s="120"/>
      <c r="N88" s="112">
        <f>N31+N32-1180.91+1</f>
        <v>4000.42</v>
      </c>
      <c r="O88" s="112"/>
      <c r="P88" s="112"/>
      <c r="Q88" s="112"/>
      <c r="R88" s="112"/>
      <c r="S88" s="112"/>
      <c r="T88" s="112"/>
      <c r="U88" s="112"/>
      <c r="V88" s="112"/>
      <c r="W88" s="112"/>
      <c r="X88" s="112"/>
    </row>
    <row r="89" spans="1:24" ht="15.75" x14ac:dyDescent="0.25">
      <c r="B89" s="119" t="s">
        <v>240</v>
      </c>
      <c r="C89" s="118"/>
      <c r="D89" s="96"/>
      <c r="E89" s="99"/>
      <c r="F89" s="14"/>
      <c r="G89" s="111">
        <v>18626</v>
      </c>
      <c r="H89" s="106"/>
      <c r="I89" s="111">
        <f t="shared" si="14"/>
        <v>18626</v>
      </c>
      <c r="J89" s="93"/>
      <c r="K89" s="112"/>
      <c r="L89" s="112"/>
      <c r="M89" s="112"/>
      <c r="O89" s="112">
        <f>5875.95-O31</f>
        <v>0</v>
      </c>
      <c r="P89" s="112"/>
      <c r="Q89" s="112"/>
      <c r="R89" s="112"/>
      <c r="S89" s="112"/>
      <c r="T89" s="112"/>
      <c r="U89" s="112"/>
      <c r="V89" s="112"/>
      <c r="W89" s="112"/>
      <c r="X89" s="112"/>
    </row>
    <row r="90" spans="1:24" ht="15.75" x14ac:dyDescent="0.25">
      <c r="B90" s="119" t="s">
        <v>241</v>
      </c>
      <c r="C90" s="118"/>
      <c r="D90" s="96"/>
      <c r="E90" s="99"/>
      <c r="F90" s="14"/>
      <c r="G90" s="111">
        <v>31003</v>
      </c>
      <c r="H90" s="106"/>
      <c r="I90" s="111">
        <f t="shared" si="14"/>
        <v>31003</v>
      </c>
      <c r="J90" s="93"/>
      <c r="K90" s="112"/>
      <c r="L90" s="112"/>
      <c r="M90" s="112"/>
      <c r="N90" s="112"/>
      <c r="P90" s="112">
        <f>P31-22433.72</f>
        <v>-9150.1700000000019</v>
      </c>
      <c r="Q90" s="112"/>
      <c r="R90" s="112"/>
      <c r="S90" s="112"/>
      <c r="T90" s="112"/>
      <c r="U90" s="112"/>
      <c r="V90" s="112"/>
      <c r="W90" s="112"/>
      <c r="X90" s="112"/>
    </row>
    <row r="91" spans="1:24" ht="15.75" x14ac:dyDescent="0.25">
      <c r="B91" s="119" t="s">
        <v>242</v>
      </c>
      <c r="C91" s="118"/>
      <c r="D91" s="96"/>
      <c r="E91" s="99"/>
      <c r="F91" s="14"/>
      <c r="G91" s="111">
        <v>111403</v>
      </c>
      <c r="H91" s="106"/>
      <c r="I91" s="111">
        <f t="shared" si="14"/>
        <v>111403</v>
      </c>
      <c r="J91" s="93"/>
      <c r="K91" s="112"/>
      <c r="L91" s="112"/>
      <c r="M91" s="112"/>
      <c r="N91" s="112"/>
      <c r="O91" s="112"/>
      <c r="Q91" s="112">
        <f>Q31-52137.27</f>
        <v>3.0000000006111804E-2</v>
      </c>
      <c r="R91" s="112"/>
      <c r="S91" s="112"/>
      <c r="T91" s="112"/>
      <c r="U91" s="112"/>
      <c r="V91" s="112"/>
      <c r="W91" s="112"/>
      <c r="X91" s="112"/>
    </row>
    <row r="92" spans="1:24" ht="15.75" x14ac:dyDescent="0.25">
      <c r="B92" s="119" t="s">
        <v>243</v>
      </c>
      <c r="C92" s="118"/>
      <c r="D92" s="96"/>
      <c r="E92" s="99"/>
      <c r="F92" s="14"/>
      <c r="G92" s="111">
        <v>17298</v>
      </c>
      <c r="H92" s="106">
        <v>9000</v>
      </c>
      <c r="I92" s="111">
        <f t="shared" si="14"/>
        <v>26298</v>
      </c>
      <c r="J92" s="93"/>
      <c r="K92" s="112"/>
      <c r="L92" s="112"/>
      <c r="M92" s="112"/>
      <c r="N92" s="112"/>
      <c r="O92" s="112"/>
      <c r="P92" s="112"/>
      <c r="Q92" s="112"/>
      <c r="R92" s="112">
        <f>R31--5403.5</f>
        <v>9000</v>
      </c>
      <c r="S92" s="112"/>
      <c r="T92" s="112"/>
      <c r="U92" s="112"/>
      <c r="V92" s="112"/>
      <c r="W92" s="112"/>
      <c r="X92" s="112"/>
    </row>
    <row r="93" spans="1:24" ht="15.75" x14ac:dyDescent="0.25">
      <c r="B93" s="119" t="s">
        <v>244</v>
      </c>
      <c r="C93" s="118"/>
      <c r="D93" s="96"/>
      <c r="E93" s="99"/>
      <c r="F93" s="14"/>
      <c r="G93" s="111">
        <v>138036</v>
      </c>
      <c r="H93" s="106">
        <v>-13000</v>
      </c>
      <c r="I93" s="111">
        <f t="shared" si="14"/>
        <v>125036</v>
      </c>
      <c r="J93" s="93"/>
      <c r="K93" s="112"/>
      <c r="L93" s="112"/>
      <c r="M93" s="112"/>
      <c r="N93" s="112"/>
      <c r="O93" s="112"/>
      <c r="P93" s="112"/>
      <c r="Q93" s="112"/>
      <c r="R93" s="112"/>
      <c r="S93" s="112">
        <f>S31-23444.82</f>
        <v>-15790.97</v>
      </c>
      <c r="T93" s="112"/>
      <c r="U93" s="112"/>
      <c r="V93" s="112"/>
      <c r="W93" s="112"/>
      <c r="X93" s="112"/>
    </row>
    <row r="94" spans="1:24" ht="15.75" x14ac:dyDescent="0.25">
      <c r="B94" s="119" t="s">
        <v>245</v>
      </c>
      <c r="C94" s="118"/>
      <c r="D94" s="96"/>
      <c r="E94" s="99"/>
      <c r="F94" s="14"/>
      <c r="G94" s="111">
        <v>48590</v>
      </c>
      <c r="H94" s="106"/>
      <c r="I94" s="111">
        <f t="shared" si="14"/>
        <v>48590</v>
      </c>
      <c r="J94" s="93"/>
      <c r="K94" s="112"/>
      <c r="L94" s="112"/>
      <c r="M94" s="112"/>
      <c r="N94" s="112"/>
      <c r="O94" s="112"/>
      <c r="P94" s="112"/>
      <c r="Q94" s="112"/>
      <c r="R94" s="112"/>
      <c r="S94" s="112"/>
      <c r="T94" s="112">
        <f>T31-30201.8</f>
        <v>-23659.69</v>
      </c>
      <c r="U94" s="112"/>
      <c r="V94" s="112"/>
      <c r="W94" s="112"/>
      <c r="X94" s="112"/>
    </row>
    <row r="95" spans="1:24" ht="15.75" x14ac:dyDescent="0.25">
      <c r="B95" s="119" t="s">
        <v>246</v>
      </c>
      <c r="C95" s="118"/>
      <c r="D95" s="96"/>
      <c r="E95" s="99"/>
      <c r="F95" s="14"/>
      <c r="G95" s="111">
        <v>9000</v>
      </c>
      <c r="H95" s="106"/>
      <c r="I95" s="111">
        <f t="shared" si="14"/>
        <v>9000</v>
      </c>
      <c r="J95" s="93"/>
      <c r="K95" s="112"/>
      <c r="L95" s="112"/>
      <c r="M95" s="112"/>
      <c r="N95" s="112"/>
      <c r="O95" s="112"/>
      <c r="P95" s="112"/>
      <c r="Q95" s="112"/>
      <c r="R95" s="112"/>
      <c r="S95" s="112"/>
      <c r="T95" s="112"/>
      <c r="U95" s="112">
        <f>U31-576.15</f>
        <v>0</v>
      </c>
      <c r="V95" s="112"/>
      <c r="W95" s="112"/>
      <c r="X95" s="112"/>
    </row>
    <row r="96" spans="1:24" ht="15.75" x14ac:dyDescent="0.25">
      <c r="B96" s="119" t="s">
        <v>247</v>
      </c>
      <c r="C96" s="118"/>
      <c r="D96" s="96"/>
      <c r="E96" s="99"/>
      <c r="F96" s="14"/>
      <c r="G96" s="111">
        <v>65000</v>
      </c>
      <c r="H96" s="106"/>
      <c r="I96" s="111">
        <f t="shared" si="14"/>
        <v>65000</v>
      </c>
      <c r="J96" s="93"/>
      <c r="K96" s="112"/>
      <c r="L96" s="112"/>
      <c r="M96" s="112"/>
      <c r="N96" s="112"/>
      <c r="O96" s="112"/>
      <c r="P96" s="112"/>
      <c r="Q96" s="112"/>
      <c r="R96" s="112"/>
      <c r="S96" s="112"/>
      <c r="T96" s="112"/>
      <c r="U96" s="112"/>
      <c r="V96" s="112">
        <f>V31-3655.73</f>
        <v>0</v>
      </c>
      <c r="W96" s="112"/>
      <c r="X96" s="112"/>
    </row>
    <row r="97" spans="1:24" ht="15.75" x14ac:dyDescent="0.25">
      <c r="B97" s="119" t="s">
        <v>248</v>
      </c>
      <c r="C97" s="118"/>
      <c r="D97" s="96"/>
      <c r="E97" s="99"/>
      <c r="F97" s="14"/>
      <c r="G97" s="111">
        <v>10000</v>
      </c>
      <c r="H97" s="106"/>
      <c r="I97" s="111">
        <f t="shared" si="14"/>
        <v>10000</v>
      </c>
      <c r="J97" s="93"/>
      <c r="K97" s="112"/>
      <c r="L97" s="112"/>
      <c r="M97" s="112">
        <f>M31-2061.4</f>
        <v>0</v>
      </c>
      <c r="N97" s="112"/>
      <c r="O97" s="112"/>
      <c r="P97" s="112"/>
      <c r="Q97" s="112"/>
      <c r="R97" s="112"/>
      <c r="S97" s="112"/>
      <c r="T97" s="112"/>
      <c r="U97" s="112"/>
      <c r="W97" s="112"/>
      <c r="X97" s="112"/>
    </row>
    <row r="98" spans="1:24" ht="15.75" x14ac:dyDescent="0.25">
      <c r="B98" s="96"/>
      <c r="C98" s="118"/>
      <c r="D98" s="96"/>
      <c r="E98" s="99"/>
      <c r="F98" s="14"/>
      <c r="G98" s="97"/>
      <c r="H98" s="106"/>
      <c r="I98" s="106"/>
      <c r="J98" s="93"/>
      <c r="K98" s="112"/>
      <c r="L98" s="112"/>
      <c r="M98" s="112"/>
      <c r="N98" s="112"/>
      <c r="O98" s="112"/>
      <c r="P98" s="112"/>
      <c r="Q98" s="112"/>
      <c r="R98" s="112"/>
      <c r="S98" s="112"/>
      <c r="T98" s="112"/>
      <c r="U98" s="112"/>
      <c r="V98" s="112"/>
      <c r="W98" s="112"/>
      <c r="X98" s="112"/>
    </row>
    <row r="99" spans="1:24" ht="15.75" x14ac:dyDescent="0.25">
      <c r="B99" s="96"/>
      <c r="C99" s="118"/>
      <c r="D99" s="96"/>
      <c r="E99" s="99"/>
      <c r="F99" s="14"/>
      <c r="G99" s="97"/>
      <c r="H99" s="106"/>
      <c r="I99" s="106"/>
      <c r="J99" s="93"/>
      <c r="K99" s="112"/>
      <c r="L99" s="112"/>
      <c r="M99" s="112"/>
      <c r="N99" s="112"/>
      <c r="O99" s="112"/>
      <c r="P99" s="112"/>
      <c r="Q99" s="112"/>
      <c r="R99" s="112"/>
      <c r="S99" s="112"/>
      <c r="T99" s="112"/>
      <c r="U99" s="112"/>
      <c r="V99" s="112"/>
      <c r="W99" s="112"/>
      <c r="X99" s="112"/>
    </row>
    <row r="100" spans="1:24" x14ac:dyDescent="0.2">
      <c r="A100" s="1" t="e">
        <f>A85+1</f>
        <v>#REF!</v>
      </c>
      <c r="B100" s="27"/>
      <c r="C100" s="27"/>
      <c r="D100" s="96"/>
      <c r="E100" s="99"/>
      <c r="G100" s="104"/>
      <c r="H100" s="91"/>
      <c r="I100" s="91"/>
      <c r="K100" s="112"/>
      <c r="L100" s="112"/>
      <c r="M100" s="112"/>
      <c r="N100" s="112"/>
      <c r="O100" s="112"/>
      <c r="P100" s="112"/>
      <c r="Q100" s="112"/>
      <c r="R100" s="112"/>
      <c r="S100" s="112"/>
      <c r="T100" s="112"/>
      <c r="U100" s="112"/>
      <c r="V100" s="112"/>
      <c r="W100" s="112"/>
      <c r="X100" s="112"/>
    </row>
    <row r="101" spans="1:24" x14ac:dyDescent="0.2">
      <c r="A101" s="1" t="e">
        <f t="shared" si="0"/>
        <v>#REF!</v>
      </c>
      <c r="B101" s="27"/>
      <c r="C101" s="27"/>
      <c r="D101" s="27"/>
      <c r="E101" s="25"/>
      <c r="F101" s="28" t="s">
        <v>42</v>
      </c>
      <c r="G101" s="43">
        <f>SUM(G85:G100)</f>
        <v>521056</v>
      </c>
      <c r="H101" s="43">
        <f t="shared" ref="H101:I101" si="15">SUM(H85:H100)</f>
        <v>0</v>
      </c>
      <c r="I101" s="43">
        <f t="shared" si="15"/>
        <v>521056</v>
      </c>
      <c r="J101" s="29">
        <f t="shared" ref="J101" si="16">SUM(J83:J85)</f>
        <v>0</v>
      </c>
      <c r="K101" s="43">
        <f t="shared" ref="K101" si="17">SUM(K85:K100)</f>
        <v>-23487.25</v>
      </c>
      <c r="L101" s="43">
        <f t="shared" ref="L101" si="18">SUM(L85:L100)</f>
        <v>-3183.9399999999996</v>
      </c>
      <c r="M101" s="43">
        <f t="shared" ref="M101" si="19">SUM(M85:M100)</f>
        <v>0</v>
      </c>
      <c r="N101" s="43">
        <f t="shared" ref="N101" si="20">SUM(N85:N100)</f>
        <v>4000.42</v>
      </c>
      <c r="O101" s="43">
        <f t="shared" ref="O101" si="21">SUM(O85:O100)</f>
        <v>0</v>
      </c>
      <c r="P101" s="43">
        <f t="shared" ref="P101" si="22">SUM(P85:P100)</f>
        <v>-9150.1700000000019</v>
      </c>
      <c r="Q101" s="43">
        <f t="shared" ref="Q101" si="23">SUM(Q85:Q100)</f>
        <v>3.0000000006111804E-2</v>
      </c>
      <c r="R101" s="43">
        <f t="shared" ref="R101" si="24">SUM(R85:R100)</f>
        <v>9000</v>
      </c>
      <c r="S101" s="43">
        <f t="shared" ref="S101" si="25">SUM(S85:S100)</f>
        <v>-15790.97</v>
      </c>
      <c r="T101" s="43">
        <f t="shared" ref="T101" si="26">SUM(T85:T100)</f>
        <v>-23659.69</v>
      </c>
      <c r="U101" s="43">
        <f t="shared" ref="U101" si="27">SUM(U85:U100)</f>
        <v>0</v>
      </c>
      <c r="V101" s="43">
        <f t="shared" ref="V101" si="28">SUM(V85:V100)</f>
        <v>0</v>
      </c>
      <c r="W101" s="43">
        <f t="shared" ref="W101" si="29">SUM(W85:W100)</f>
        <v>0</v>
      </c>
      <c r="X101" s="43">
        <f t="shared" ref="X101" si="30">SUM(X85:X100)</f>
        <v>0</v>
      </c>
    </row>
    <row r="102" spans="1:24" x14ac:dyDescent="0.2">
      <c r="A102" s="1" t="e">
        <f t="shared" si="0"/>
        <v>#REF!</v>
      </c>
      <c r="B102" s="20" t="s">
        <v>41</v>
      </c>
      <c r="C102" s="27"/>
      <c r="D102" s="27"/>
      <c r="E102" s="28"/>
      <c r="F102" s="32"/>
      <c r="G102" s="89"/>
      <c r="H102" s="31"/>
      <c r="K102" s="112"/>
      <c r="L102" s="112"/>
      <c r="M102" s="112"/>
      <c r="N102" s="112"/>
      <c r="O102" s="112"/>
      <c r="P102" s="112"/>
      <c r="Q102" s="112"/>
      <c r="R102" s="112"/>
      <c r="S102" s="112"/>
      <c r="T102" s="112"/>
      <c r="U102" s="112"/>
      <c r="V102" s="112"/>
      <c r="W102" s="112"/>
      <c r="X102" s="112"/>
    </row>
    <row r="103" spans="1:24" x14ac:dyDescent="0.2">
      <c r="A103" s="1" t="e">
        <f t="shared" si="0"/>
        <v>#REF!</v>
      </c>
      <c r="B103" s="21" t="s">
        <v>27</v>
      </c>
      <c r="C103" s="22"/>
      <c r="D103" s="22"/>
      <c r="E103" s="24"/>
      <c r="F103" s="22"/>
      <c r="G103" s="22"/>
      <c r="H103" s="22"/>
      <c r="M103" s="14"/>
      <c r="N103" s="12"/>
      <c r="O103" s="12"/>
      <c r="Q103" s="12"/>
      <c r="R103" s="12"/>
      <c r="S103" s="12"/>
    </row>
    <row r="104" spans="1:24" x14ac:dyDescent="0.2">
      <c r="A104" s="1" t="e">
        <f t="shared" si="0"/>
        <v>#REF!</v>
      </c>
      <c r="B104" s="124" t="s">
        <v>71</v>
      </c>
      <c r="C104" s="124"/>
      <c r="D104" s="124"/>
      <c r="E104" s="12"/>
      <c r="F104" s="12"/>
      <c r="G104" s="13" t="s">
        <v>21</v>
      </c>
      <c r="H104" s="12"/>
      <c r="I104" s="13" t="s">
        <v>22</v>
      </c>
      <c r="L104" s="14"/>
      <c r="M104" s="12"/>
      <c r="O104" s="17"/>
      <c r="Q104" s="17"/>
    </row>
    <row r="105" spans="1:24" x14ac:dyDescent="0.2">
      <c r="A105" s="1" t="e">
        <f t="shared" si="0"/>
        <v>#REF!</v>
      </c>
      <c r="B105" s="45" t="s">
        <v>76</v>
      </c>
      <c r="C105" s="45" t="s">
        <v>70</v>
      </c>
      <c r="D105" s="38" t="s">
        <v>68</v>
      </c>
      <c r="E105" s="16" t="s">
        <v>23</v>
      </c>
      <c r="F105" s="16"/>
      <c r="G105" s="15" t="s">
        <v>24</v>
      </c>
      <c r="H105" s="15" t="s">
        <v>25</v>
      </c>
      <c r="I105" s="15" t="s">
        <v>50</v>
      </c>
      <c r="L105" s="23"/>
      <c r="M105" s="25"/>
      <c r="O105" s="26"/>
      <c r="Q105" s="26"/>
    </row>
    <row r="106" spans="1:24" ht="15.75" x14ac:dyDescent="0.25">
      <c r="A106" s="1" t="e">
        <f t="shared" si="0"/>
        <v>#REF!</v>
      </c>
      <c r="B106" s="105"/>
      <c r="C106" s="110"/>
      <c r="D106" s="22"/>
      <c r="E106" s="109"/>
      <c r="F106" s="14"/>
      <c r="G106" s="98"/>
      <c r="H106" s="88"/>
      <c r="I106" s="88">
        <f>G106+H106</f>
        <v>0</v>
      </c>
      <c r="M106" s="14"/>
      <c r="N106" s="12"/>
      <c r="O106" s="12"/>
      <c r="Q106" s="12"/>
      <c r="R106" s="12"/>
      <c r="S106" s="12"/>
    </row>
    <row r="107" spans="1:24" ht="15.75" x14ac:dyDescent="0.25">
      <c r="B107" s="22"/>
      <c r="C107" s="118"/>
      <c r="D107" s="22"/>
      <c r="E107" s="109"/>
      <c r="F107" s="14"/>
      <c r="G107" s="98"/>
      <c r="H107" s="88"/>
      <c r="I107" s="88"/>
      <c r="M107" s="14"/>
      <c r="N107" s="12"/>
      <c r="O107" s="12"/>
      <c r="Q107" s="12"/>
      <c r="R107" s="12"/>
      <c r="S107" s="12"/>
    </row>
    <row r="108" spans="1:24" x14ac:dyDescent="0.2">
      <c r="A108" s="1" t="e">
        <f>A106+1</f>
        <v>#REF!</v>
      </c>
      <c r="B108" s="27"/>
      <c r="C108" s="27"/>
      <c r="D108" s="27"/>
      <c r="G108" s="91"/>
      <c r="H108" s="91"/>
      <c r="I108" s="91"/>
      <c r="M108" s="14"/>
      <c r="N108" s="12"/>
      <c r="P108" s="17"/>
      <c r="R108" s="17"/>
    </row>
    <row r="109" spans="1:24" s="93" customFormat="1" x14ac:dyDescent="0.2">
      <c r="A109" s="1" t="e">
        <f t="shared" si="0"/>
        <v>#REF!</v>
      </c>
      <c r="B109" s="3"/>
      <c r="C109" s="3"/>
      <c r="D109" s="3"/>
      <c r="E109" s="25"/>
      <c r="F109" s="28" t="s">
        <v>42</v>
      </c>
      <c r="G109" s="43">
        <v>0</v>
      </c>
      <c r="H109" s="29">
        <f>SUM(H103:H106)</f>
        <v>0</v>
      </c>
      <c r="I109" s="29">
        <f>SUM(I106:I106)</f>
        <v>0</v>
      </c>
      <c r="J109" s="3"/>
      <c r="K109" s="3"/>
      <c r="M109" s="92"/>
      <c r="N109" s="94"/>
      <c r="P109" s="95"/>
      <c r="R109" s="95"/>
    </row>
    <row r="110" spans="1:24" s="93" customFormat="1" x14ac:dyDescent="0.2">
      <c r="A110" s="1" t="e">
        <f t="shared" si="0"/>
        <v>#REF!</v>
      </c>
      <c r="B110" s="3"/>
      <c r="C110" s="3"/>
      <c r="D110" s="3"/>
      <c r="E110" s="3"/>
      <c r="F110" s="3"/>
      <c r="G110" s="3"/>
      <c r="H110" s="3"/>
      <c r="I110" s="3"/>
      <c r="J110" s="3"/>
      <c r="K110" s="3"/>
      <c r="M110" s="92"/>
      <c r="N110" s="94"/>
      <c r="P110" s="95"/>
      <c r="R110" s="95"/>
    </row>
    <row r="111" spans="1:24" s="93" customFormat="1" x14ac:dyDescent="0.2">
      <c r="A111" s="1" t="e">
        <f t="shared" si="0"/>
        <v>#REF!</v>
      </c>
      <c r="B111" s="3"/>
      <c r="C111" s="3"/>
      <c r="D111" s="3"/>
      <c r="E111" s="3"/>
      <c r="F111" s="3"/>
      <c r="G111" s="3"/>
      <c r="H111" s="3"/>
      <c r="I111" s="3"/>
      <c r="J111" s="3"/>
      <c r="K111" s="3"/>
      <c r="M111" s="92"/>
      <c r="N111" s="94"/>
      <c r="P111" s="95"/>
      <c r="R111" s="95"/>
    </row>
    <row r="112" spans="1:24" s="93" customFormat="1" x14ac:dyDescent="0.2">
      <c r="A112" s="1" t="e">
        <f t="shared" si="0"/>
        <v>#REF!</v>
      </c>
      <c r="B112" s="3"/>
      <c r="C112" s="3"/>
      <c r="D112" s="3"/>
      <c r="E112" s="3"/>
      <c r="F112" s="3"/>
      <c r="G112" s="3"/>
      <c r="H112" s="3"/>
      <c r="I112" s="3"/>
      <c r="J112" s="3"/>
      <c r="K112" s="3"/>
      <c r="M112" s="92"/>
      <c r="N112" s="94"/>
      <c r="P112" s="95"/>
      <c r="R112" s="95"/>
    </row>
    <row r="113" spans="1:19" s="93" customFormat="1" x14ac:dyDescent="0.2">
      <c r="A113" s="1" t="e">
        <f t="shared" si="0"/>
        <v>#REF!</v>
      </c>
      <c r="B113" s="3"/>
      <c r="C113" s="3"/>
      <c r="D113" s="3"/>
      <c r="E113" s="3"/>
      <c r="F113" s="3"/>
      <c r="G113" s="3"/>
      <c r="H113" s="3"/>
      <c r="I113" s="3"/>
      <c r="J113" s="3"/>
      <c r="K113" s="3"/>
      <c r="M113" s="92"/>
      <c r="N113" s="94"/>
      <c r="P113" s="95"/>
      <c r="R113" s="95"/>
    </row>
    <row r="114" spans="1:19" s="93" customFormat="1" x14ac:dyDescent="0.2">
      <c r="A114" s="1" t="e">
        <f t="shared" si="0"/>
        <v>#REF!</v>
      </c>
      <c r="B114" s="3"/>
      <c r="C114" s="3"/>
      <c r="D114" s="3"/>
      <c r="E114" s="3"/>
      <c r="F114" s="3"/>
      <c r="G114" s="3"/>
      <c r="H114" s="3"/>
      <c r="I114" s="3"/>
      <c r="J114" s="3"/>
      <c r="K114" s="3"/>
      <c r="M114" s="92"/>
      <c r="N114" s="94"/>
      <c r="P114" s="95"/>
      <c r="R114" s="95"/>
    </row>
    <row r="115" spans="1:19" x14ac:dyDescent="0.2">
      <c r="A115" s="1" t="e">
        <f t="shared" si="0"/>
        <v>#REF!</v>
      </c>
      <c r="M115" s="14"/>
      <c r="N115" s="12"/>
      <c r="P115" s="17"/>
      <c r="R115" s="17"/>
    </row>
    <row r="116" spans="1:19" x14ac:dyDescent="0.2">
      <c r="A116" s="1" t="e">
        <f t="shared" si="0"/>
        <v>#REF!</v>
      </c>
      <c r="M116" s="14"/>
      <c r="N116" s="12"/>
      <c r="P116" s="17"/>
      <c r="R116" s="17"/>
    </row>
    <row r="117" spans="1:19" x14ac:dyDescent="0.2">
      <c r="A117" s="1" t="e">
        <f t="shared" si="0"/>
        <v>#REF!</v>
      </c>
      <c r="M117" s="14"/>
      <c r="N117" s="12"/>
      <c r="P117" s="17"/>
      <c r="R117" s="17"/>
    </row>
    <row r="118" spans="1:19" x14ac:dyDescent="0.2">
      <c r="A118" s="1" t="e">
        <f t="shared" si="0"/>
        <v>#REF!</v>
      </c>
      <c r="M118" s="14"/>
      <c r="N118" s="12"/>
      <c r="P118" s="17"/>
      <c r="R118" s="17"/>
    </row>
    <row r="119" spans="1:19" x14ac:dyDescent="0.2">
      <c r="A119" s="1" t="e">
        <f t="shared" si="0"/>
        <v>#REF!</v>
      </c>
      <c r="L119" s="86" t="s">
        <v>200</v>
      </c>
      <c r="M119" s="30"/>
      <c r="N119" s="30"/>
      <c r="P119" s="31"/>
      <c r="R119" s="31"/>
    </row>
    <row r="120" spans="1:19" x14ac:dyDescent="0.2">
      <c r="A120" s="1" t="e">
        <f t="shared" si="0"/>
        <v>#REF!</v>
      </c>
      <c r="L120" s="86" t="s">
        <v>201</v>
      </c>
      <c r="M120" s="25"/>
      <c r="N120" s="25"/>
      <c r="P120" s="31"/>
      <c r="R120" s="31"/>
    </row>
    <row r="121" spans="1:19" x14ac:dyDescent="0.2">
      <c r="A121" s="1" t="e">
        <f t="shared" si="0"/>
        <v>#REF!</v>
      </c>
      <c r="M121" s="25"/>
      <c r="N121" s="25"/>
      <c r="P121" s="31"/>
      <c r="R121" s="31"/>
    </row>
    <row r="122" spans="1:19" x14ac:dyDescent="0.2">
      <c r="A122" s="1" t="e">
        <f t="shared" si="0"/>
        <v>#REF!</v>
      </c>
      <c r="L122" s="25"/>
      <c r="M122" s="25"/>
      <c r="O122" s="31"/>
      <c r="Q122" s="31"/>
    </row>
    <row r="123" spans="1:19" x14ac:dyDescent="0.2">
      <c r="A123" s="1" t="e">
        <f t="shared" si="0"/>
        <v>#REF!</v>
      </c>
      <c r="L123" s="23"/>
      <c r="M123" s="25"/>
      <c r="O123" s="26"/>
      <c r="Q123" s="26"/>
      <c r="S123" s="12"/>
    </row>
    <row r="124" spans="1:19" x14ac:dyDescent="0.2">
      <c r="A124" s="1" t="e">
        <f t="shared" si="0"/>
        <v>#REF!</v>
      </c>
      <c r="M124" s="14"/>
      <c r="N124" s="12"/>
      <c r="O124" s="12"/>
      <c r="Q124" s="12"/>
      <c r="R124" s="12"/>
    </row>
    <row r="125" spans="1:19" x14ac:dyDescent="0.2">
      <c r="A125" s="1" t="e">
        <f t="shared" ref="A125:A127" si="31">A124+1</f>
        <v>#REF!</v>
      </c>
      <c r="M125" s="14"/>
      <c r="N125" s="12"/>
      <c r="P125" s="17"/>
      <c r="R125" s="17"/>
    </row>
    <row r="126" spans="1:19" x14ac:dyDescent="0.2">
      <c r="A126" s="1" t="e">
        <f t="shared" si="31"/>
        <v>#REF!</v>
      </c>
      <c r="M126" s="30"/>
      <c r="N126" s="30"/>
      <c r="P126" s="31"/>
      <c r="R126" s="31"/>
    </row>
    <row r="127" spans="1:19" x14ac:dyDescent="0.2">
      <c r="A127" s="1" t="e">
        <f t="shared" si="31"/>
        <v>#REF!</v>
      </c>
      <c r="M127" s="25"/>
      <c r="N127" s="25"/>
      <c r="P127" s="31"/>
      <c r="R127" s="31"/>
    </row>
  </sheetData>
  <sortState xmlns:xlrd2="http://schemas.microsoft.com/office/spreadsheetml/2017/richdata2" ref="B128:I141">
    <sortCondition ref="D128:D141"/>
  </sortState>
  <mergeCells count="12">
    <mergeCell ref="K20:K30"/>
    <mergeCell ref="L20:L30"/>
    <mergeCell ref="M20:M30"/>
    <mergeCell ref="B18:H18"/>
    <mergeCell ref="B28:I28"/>
    <mergeCell ref="B19:H23"/>
    <mergeCell ref="B32:D32"/>
    <mergeCell ref="B68:D68"/>
    <mergeCell ref="B104:D104"/>
    <mergeCell ref="B83:D83"/>
    <mergeCell ref="B78:I78"/>
    <mergeCell ref="B79:I79"/>
  </mergeCells>
  <phoneticPr fontId="3" type="noConversion"/>
  <conditionalFormatting sqref="D4 D14 B19:H23">
    <cfRule type="cellIs" dxfId="7" priority="12" operator="equal">
      <formula>0</formula>
    </cfRule>
  </conditionalFormatting>
  <conditionalFormatting sqref="D6">
    <cfRule type="expression" priority="5">
      <formula>$D$6="(Choose CIB or Operating)"</formula>
    </cfRule>
    <cfRule type="cellIs" dxfId="6" priority="9" stopIfTrue="1" operator="equal">
      <formula>"(Choose CIB or Operating)"</formula>
    </cfRule>
  </conditionalFormatting>
  <conditionalFormatting sqref="D8">
    <cfRule type="cellIs" dxfId="5" priority="13" stopIfTrue="1" operator="equal">
      <formula>""</formula>
    </cfRule>
  </conditionalFormatting>
  <conditionalFormatting sqref="D10">
    <cfRule type="expression" dxfId="4" priority="6">
      <formula>$D$10="(Select Funding Source)"</formula>
    </cfRule>
    <cfRule type="cellIs" dxfId="3" priority="11" stopIfTrue="1" operator="equal">
      <formula>"(Select Funding Source)"</formula>
    </cfRule>
  </conditionalFormatting>
  <conditionalFormatting sqref="E6">
    <cfRule type="expression" priority="2">
      <formula>#REF!="(Select Department)"</formula>
    </cfRule>
    <cfRule type="cellIs" dxfId="2" priority="10" stopIfTrue="1" operator="equal">
      <formula>"(Select Department)"</formula>
    </cfRule>
  </conditionalFormatting>
  <conditionalFormatting sqref="E12:F12">
    <cfRule type="cellIs" dxfId="1" priority="1" stopIfTrue="1" operator="equal">
      <formula>"(Yes or No?)"</formula>
    </cfRule>
  </conditionalFormatting>
  <conditionalFormatting sqref="F6">
    <cfRule type="expression" priority="3">
      <formula>$F$6="(Choose General, Special or Capital)"</formula>
    </cfRule>
    <cfRule type="cellIs" dxfId="0" priority="8" stopIfTrue="1" operator="equal">
      <formula>"(Choose General, Special or Capital)"</formula>
    </cfRule>
  </conditionalFormatting>
  <dataValidations disablePrompts="1" xWindow="365" yWindow="284" count="13">
    <dataValidation type="list" showInputMessage="1" showErrorMessage="1" promptTitle="General, Special or Capital Fund" prompt="Select from the drop down menu" sqref="F6" xr:uid="{00000000-0002-0000-0100-000000000000}">
      <formula1>Fund</formula1>
    </dataValidation>
    <dataValidation allowBlank="1" showInputMessage="1" showErrorMessage="1" promptTitle="Action Accomplished" prompt="Replace this text with a brief statement identifying the action the group of account codes below accomplishes. " sqref="B31 B67 B82 B103" xr:uid="{00000000-0002-0000-0100-000001000000}"/>
    <dataValidation allowBlank="1" showInputMessage="1" showErrorMessage="1" prompt="Enter total transaction cost here" sqref="I8" xr:uid="{00000000-0002-0000-0100-000002000000}"/>
    <dataValidation type="list" showInputMessage="1" showErrorMessage="1" promptTitle="Funding Source" prompt="Select funding source. If Other, please specify. " sqref="D10" xr:uid="{00000000-0002-0000-0100-000003000000}">
      <formula1>Funding_Source</formula1>
    </dataValidation>
    <dataValidation showInputMessage="1" showErrorMessage="1" sqref="F10:H11 E4:H4" xr:uid="{00000000-0002-0000-0100-000004000000}"/>
    <dataValidation allowBlank="1" showInputMessage="1" showErrorMessage="1" promptTitle="Legislative File ID Number" prompt="Enter File ID Number here. This is a unique number generated by the Legistar system. " sqref="D4" xr:uid="{00000000-0002-0000-0100-000005000000}"/>
    <dataValidation type="list" showInputMessage="1" showErrorMessage="1" promptTitle="Budget Affected" prompt="Select from the drop down menu" sqref="D6" xr:uid="{00000000-0002-0000-0100-000006000000}">
      <formula1>Budget</formula1>
    </dataValidation>
    <dataValidation allowBlank="1" showInputMessage="1" showErrorMessage="1" promptTitle="Summary Elements to Include" prompt="- Who, what, where, when of the action proposed_x000a_- Total budget for the accounting unit(s) or project(s) proposed to be changed_x000a_- Previous directives related to this issue_x000a_- How this action affects future budgets_x000a_- Other important program/change details" sqref="B19" xr:uid="{00000000-0002-0000-0100-000007000000}"/>
    <dataValidation allowBlank="1" showInputMessage="1" showErrorMessage="1" promptTitle="Transaction Amount" prompt="Enter total amount of transaction here" sqref="D8" xr:uid="{00000000-0002-0000-0100-000008000000}"/>
    <dataValidation allowBlank="1" showInputMessage="1" showErrorMessage="1" promptTitle="Charter or Code Citation" prompt="Enter Charter Citation here. For example:_x000a_  City Charter 10.7.1_x000a_       or _x000a_  Administrative Code 57.09_x000a__x000a_More information on charter citations can be found in the blue budget reference tabs." sqref="D14" xr:uid="{00000000-0002-0000-0100-000009000000}"/>
    <dataValidation type="list" allowBlank="1" showInputMessage="1" showErrorMessage="1" sqref="E12:F12" xr:uid="{00000000-0002-0000-0100-00000A000000}">
      <formula1>Appropriated?</formula1>
    </dataValidation>
    <dataValidation type="list" showInputMessage="1" showErrorMessage="1" promptTitle="Department" prompt="Select from the drop down menu" sqref="E6" xr:uid="{00000000-0002-0000-0100-00000B000000}">
      <formula1>Departments</formula1>
    </dataValidation>
    <dataValidation type="list" showInputMessage="1" showErrorMessage="1" promptTitle="Company" prompt="Select Company:_x000a_1. City_x000a_3. Library Agency_x000a_5. HRA_x000a_8. Water_x000a_9. RiverCentre" sqref="B74" xr:uid="{00000000-0002-0000-0100-00000C000000}">
      <formula1>Company</formula1>
    </dataValidation>
  </dataValidations>
  <printOptions horizontalCentered="1"/>
  <pageMargins left="0.5" right="0.5" top="1" bottom="1" header="0.5" footer="0.5"/>
  <pageSetup scale="62" fitToHeight="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sheetPr>
  <dimension ref="B3:G19"/>
  <sheetViews>
    <sheetView zoomScale="55" zoomScaleNormal="55" zoomScaleSheetLayoutView="55" workbookViewId="0">
      <selection activeCell="G9" sqref="G9"/>
    </sheetView>
  </sheetViews>
  <sheetFormatPr defaultRowHeight="15.75" x14ac:dyDescent="0.25"/>
  <cols>
    <col min="1" max="1" width="9" style="60"/>
    <col min="2" max="2" width="4.25" style="58" customWidth="1"/>
    <col min="3" max="3" width="58.125" style="57" customWidth="1"/>
    <col min="4" max="4" width="35.75" style="57" customWidth="1"/>
    <col min="5" max="5" width="39.625" style="60" customWidth="1"/>
    <col min="6" max="6" width="34" style="60" customWidth="1"/>
    <col min="7" max="7" width="58.125" style="54" customWidth="1"/>
    <col min="8" max="257" width="9" style="60"/>
    <col min="258" max="258" width="4.25" style="60" customWidth="1"/>
    <col min="259" max="259" width="58.125" style="60" customWidth="1"/>
    <col min="260" max="260" width="35.75" style="60" customWidth="1"/>
    <col min="261" max="261" width="39.625" style="60" customWidth="1"/>
    <col min="262" max="262" width="34" style="60" customWidth="1"/>
    <col min="263" max="263" width="58.125" style="60" customWidth="1"/>
    <col min="264" max="513" width="9" style="60"/>
    <col min="514" max="514" width="4.25" style="60" customWidth="1"/>
    <col min="515" max="515" width="58.125" style="60" customWidth="1"/>
    <col min="516" max="516" width="35.75" style="60" customWidth="1"/>
    <col min="517" max="517" width="39.625" style="60" customWidth="1"/>
    <col min="518" max="518" width="34" style="60" customWidth="1"/>
    <col min="519" max="519" width="58.125" style="60" customWidth="1"/>
    <col min="520" max="769" width="9" style="60"/>
    <col min="770" max="770" width="4.25" style="60" customWidth="1"/>
    <col min="771" max="771" width="58.125" style="60" customWidth="1"/>
    <col min="772" max="772" width="35.75" style="60" customWidth="1"/>
    <col min="773" max="773" width="39.625" style="60" customWidth="1"/>
    <col min="774" max="774" width="34" style="60" customWidth="1"/>
    <col min="775" max="775" width="58.125" style="60" customWidth="1"/>
    <col min="776" max="1025" width="9" style="60"/>
    <col min="1026" max="1026" width="4.25" style="60" customWidth="1"/>
    <col min="1027" max="1027" width="58.125" style="60" customWidth="1"/>
    <col min="1028" max="1028" width="35.75" style="60" customWidth="1"/>
    <col min="1029" max="1029" width="39.625" style="60" customWidth="1"/>
    <col min="1030" max="1030" width="34" style="60" customWidth="1"/>
    <col min="1031" max="1031" width="58.125" style="60" customWidth="1"/>
    <col min="1032" max="1281" width="9" style="60"/>
    <col min="1282" max="1282" width="4.25" style="60" customWidth="1"/>
    <col min="1283" max="1283" width="58.125" style="60" customWidth="1"/>
    <col min="1284" max="1284" width="35.75" style="60" customWidth="1"/>
    <col min="1285" max="1285" width="39.625" style="60" customWidth="1"/>
    <col min="1286" max="1286" width="34" style="60" customWidth="1"/>
    <col min="1287" max="1287" width="58.125" style="60" customWidth="1"/>
    <col min="1288" max="1537" width="9" style="60"/>
    <col min="1538" max="1538" width="4.25" style="60" customWidth="1"/>
    <col min="1539" max="1539" width="58.125" style="60" customWidth="1"/>
    <col min="1540" max="1540" width="35.75" style="60" customWidth="1"/>
    <col min="1541" max="1541" width="39.625" style="60" customWidth="1"/>
    <col min="1542" max="1542" width="34" style="60" customWidth="1"/>
    <col min="1543" max="1543" width="58.125" style="60" customWidth="1"/>
    <col min="1544" max="1793" width="9" style="60"/>
    <col min="1794" max="1794" width="4.25" style="60" customWidth="1"/>
    <col min="1795" max="1795" width="58.125" style="60" customWidth="1"/>
    <col min="1796" max="1796" width="35.75" style="60" customWidth="1"/>
    <col min="1797" max="1797" width="39.625" style="60" customWidth="1"/>
    <col min="1798" max="1798" width="34" style="60" customWidth="1"/>
    <col min="1799" max="1799" width="58.125" style="60" customWidth="1"/>
    <col min="1800" max="2049" width="9" style="60"/>
    <col min="2050" max="2050" width="4.25" style="60" customWidth="1"/>
    <col min="2051" max="2051" width="58.125" style="60" customWidth="1"/>
    <col min="2052" max="2052" width="35.75" style="60" customWidth="1"/>
    <col min="2053" max="2053" width="39.625" style="60" customWidth="1"/>
    <col min="2054" max="2054" width="34" style="60" customWidth="1"/>
    <col min="2055" max="2055" width="58.125" style="60" customWidth="1"/>
    <col min="2056" max="2305" width="9" style="60"/>
    <col min="2306" max="2306" width="4.25" style="60" customWidth="1"/>
    <col min="2307" max="2307" width="58.125" style="60" customWidth="1"/>
    <col min="2308" max="2308" width="35.75" style="60" customWidth="1"/>
    <col min="2309" max="2309" width="39.625" style="60" customWidth="1"/>
    <col min="2310" max="2310" width="34" style="60" customWidth="1"/>
    <col min="2311" max="2311" width="58.125" style="60" customWidth="1"/>
    <col min="2312" max="2561" width="9" style="60"/>
    <col min="2562" max="2562" width="4.25" style="60" customWidth="1"/>
    <col min="2563" max="2563" width="58.125" style="60" customWidth="1"/>
    <col min="2564" max="2564" width="35.75" style="60" customWidth="1"/>
    <col min="2565" max="2565" width="39.625" style="60" customWidth="1"/>
    <col min="2566" max="2566" width="34" style="60" customWidth="1"/>
    <col min="2567" max="2567" width="58.125" style="60" customWidth="1"/>
    <col min="2568" max="2817" width="9" style="60"/>
    <col min="2818" max="2818" width="4.25" style="60" customWidth="1"/>
    <col min="2819" max="2819" width="58.125" style="60" customWidth="1"/>
    <col min="2820" max="2820" width="35.75" style="60" customWidth="1"/>
    <col min="2821" max="2821" width="39.625" style="60" customWidth="1"/>
    <col min="2822" max="2822" width="34" style="60" customWidth="1"/>
    <col min="2823" max="2823" width="58.125" style="60" customWidth="1"/>
    <col min="2824" max="3073" width="9" style="60"/>
    <col min="3074" max="3074" width="4.25" style="60" customWidth="1"/>
    <col min="3075" max="3075" width="58.125" style="60" customWidth="1"/>
    <col min="3076" max="3076" width="35.75" style="60" customWidth="1"/>
    <col min="3077" max="3077" width="39.625" style="60" customWidth="1"/>
    <col min="3078" max="3078" width="34" style="60" customWidth="1"/>
    <col min="3079" max="3079" width="58.125" style="60" customWidth="1"/>
    <col min="3080" max="3329" width="9" style="60"/>
    <col min="3330" max="3330" width="4.25" style="60" customWidth="1"/>
    <col min="3331" max="3331" width="58.125" style="60" customWidth="1"/>
    <col min="3332" max="3332" width="35.75" style="60" customWidth="1"/>
    <col min="3333" max="3333" width="39.625" style="60" customWidth="1"/>
    <col min="3334" max="3334" width="34" style="60" customWidth="1"/>
    <col min="3335" max="3335" width="58.125" style="60" customWidth="1"/>
    <col min="3336" max="3585" width="9" style="60"/>
    <col min="3586" max="3586" width="4.25" style="60" customWidth="1"/>
    <col min="3587" max="3587" width="58.125" style="60" customWidth="1"/>
    <col min="3588" max="3588" width="35.75" style="60" customWidth="1"/>
    <col min="3589" max="3589" width="39.625" style="60" customWidth="1"/>
    <col min="3590" max="3590" width="34" style="60" customWidth="1"/>
    <col min="3591" max="3591" width="58.125" style="60" customWidth="1"/>
    <col min="3592" max="3841" width="9" style="60"/>
    <col min="3842" max="3842" width="4.25" style="60" customWidth="1"/>
    <col min="3843" max="3843" width="58.125" style="60" customWidth="1"/>
    <col min="3844" max="3844" width="35.75" style="60" customWidth="1"/>
    <col min="3845" max="3845" width="39.625" style="60" customWidth="1"/>
    <col min="3846" max="3846" width="34" style="60" customWidth="1"/>
    <col min="3847" max="3847" width="58.125" style="60" customWidth="1"/>
    <col min="3848" max="4097" width="9" style="60"/>
    <col min="4098" max="4098" width="4.25" style="60" customWidth="1"/>
    <col min="4099" max="4099" width="58.125" style="60" customWidth="1"/>
    <col min="4100" max="4100" width="35.75" style="60" customWidth="1"/>
    <col min="4101" max="4101" width="39.625" style="60" customWidth="1"/>
    <col min="4102" max="4102" width="34" style="60" customWidth="1"/>
    <col min="4103" max="4103" width="58.125" style="60" customWidth="1"/>
    <col min="4104" max="4353" width="9" style="60"/>
    <col min="4354" max="4354" width="4.25" style="60" customWidth="1"/>
    <col min="4355" max="4355" width="58.125" style="60" customWidth="1"/>
    <col min="4356" max="4356" width="35.75" style="60" customWidth="1"/>
    <col min="4357" max="4357" width="39.625" style="60" customWidth="1"/>
    <col min="4358" max="4358" width="34" style="60" customWidth="1"/>
    <col min="4359" max="4359" width="58.125" style="60" customWidth="1"/>
    <col min="4360" max="4609" width="9" style="60"/>
    <col min="4610" max="4610" width="4.25" style="60" customWidth="1"/>
    <col min="4611" max="4611" width="58.125" style="60" customWidth="1"/>
    <col min="4612" max="4612" width="35.75" style="60" customWidth="1"/>
    <col min="4613" max="4613" width="39.625" style="60" customWidth="1"/>
    <col min="4614" max="4614" width="34" style="60" customWidth="1"/>
    <col min="4615" max="4615" width="58.125" style="60" customWidth="1"/>
    <col min="4616" max="4865" width="9" style="60"/>
    <col min="4866" max="4866" width="4.25" style="60" customWidth="1"/>
    <col min="4867" max="4867" width="58.125" style="60" customWidth="1"/>
    <col min="4868" max="4868" width="35.75" style="60" customWidth="1"/>
    <col min="4869" max="4869" width="39.625" style="60" customWidth="1"/>
    <col min="4870" max="4870" width="34" style="60" customWidth="1"/>
    <col min="4871" max="4871" width="58.125" style="60" customWidth="1"/>
    <col min="4872" max="5121" width="9" style="60"/>
    <col min="5122" max="5122" width="4.25" style="60" customWidth="1"/>
    <col min="5123" max="5123" width="58.125" style="60" customWidth="1"/>
    <col min="5124" max="5124" width="35.75" style="60" customWidth="1"/>
    <col min="5125" max="5125" width="39.625" style="60" customWidth="1"/>
    <col min="5126" max="5126" width="34" style="60" customWidth="1"/>
    <col min="5127" max="5127" width="58.125" style="60" customWidth="1"/>
    <col min="5128" max="5377" width="9" style="60"/>
    <col min="5378" max="5378" width="4.25" style="60" customWidth="1"/>
    <col min="5379" max="5379" width="58.125" style="60" customWidth="1"/>
    <col min="5380" max="5380" width="35.75" style="60" customWidth="1"/>
    <col min="5381" max="5381" width="39.625" style="60" customWidth="1"/>
    <col min="5382" max="5382" width="34" style="60" customWidth="1"/>
    <col min="5383" max="5383" width="58.125" style="60" customWidth="1"/>
    <col min="5384" max="5633" width="9" style="60"/>
    <col min="5634" max="5634" width="4.25" style="60" customWidth="1"/>
    <col min="5635" max="5635" width="58.125" style="60" customWidth="1"/>
    <col min="5636" max="5636" width="35.75" style="60" customWidth="1"/>
    <col min="5637" max="5637" width="39.625" style="60" customWidth="1"/>
    <col min="5638" max="5638" width="34" style="60" customWidth="1"/>
    <col min="5639" max="5639" width="58.125" style="60" customWidth="1"/>
    <col min="5640" max="5889" width="9" style="60"/>
    <col min="5890" max="5890" width="4.25" style="60" customWidth="1"/>
    <col min="5891" max="5891" width="58.125" style="60" customWidth="1"/>
    <col min="5892" max="5892" width="35.75" style="60" customWidth="1"/>
    <col min="5893" max="5893" width="39.625" style="60" customWidth="1"/>
    <col min="5894" max="5894" width="34" style="60" customWidth="1"/>
    <col min="5895" max="5895" width="58.125" style="60" customWidth="1"/>
    <col min="5896" max="6145" width="9" style="60"/>
    <col min="6146" max="6146" width="4.25" style="60" customWidth="1"/>
    <col min="6147" max="6147" width="58.125" style="60" customWidth="1"/>
    <col min="6148" max="6148" width="35.75" style="60" customWidth="1"/>
    <col min="6149" max="6149" width="39.625" style="60" customWidth="1"/>
    <col min="6150" max="6150" width="34" style="60" customWidth="1"/>
    <col min="6151" max="6151" width="58.125" style="60" customWidth="1"/>
    <col min="6152" max="6401" width="9" style="60"/>
    <col min="6402" max="6402" width="4.25" style="60" customWidth="1"/>
    <col min="6403" max="6403" width="58.125" style="60" customWidth="1"/>
    <col min="6404" max="6404" width="35.75" style="60" customWidth="1"/>
    <col min="6405" max="6405" width="39.625" style="60" customWidth="1"/>
    <col min="6406" max="6406" width="34" style="60" customWidth="1"/>
    <col min="6407" max="6407" width="58.125" style="60" customWidth="1"/>
    <col min="6408" max="6657" width="9" style="60"/>
    <col min="6658" max="6658" width="4.25" style="60" customWidth="1"/>
    <col min="6659" max="6659" width="58.125" style="60" customWidth="1"/>
    <col min="6660" max="6660" width="35.75" style="60" customWidth="1"/>
    <col min="6661" max="6661" width="39.625" style="60" customWidth="1"/>
    <col min="6662" max="6662" width="34" style="60" customWidth="1"/>
    <col min="6663" max="6663" width="58.125" style="60" customWidth="1"/>
    <col min="6664" max="6913" width="9" style="60"/>
    <col min="6914" max="6914" width="4.25" style="60" customWidth="1"/>
    <col min="6915" max="6915" width="58.125" style="60" customWidth="1"/>
    <col min="6916" max="6916" width="35.75" style="60" customWidth="1"/>
    <col min="6917" max="6917" width="39.625" style="60" customWidth="1"/>
    <col min="6918" max="6918" width="34" style="60" customWidth="1"/>
    <col min="6919" max="6919" width="58.125" style="60" customWidth="1"/>
    <col min="6920" max="7169" width="9" style="60"/>
    <col min="7170" max="7170" width="4.25" style="60" customWidth="1"/>
    <col min="7171" max="7171" width="58.125" style="60" customWidth="1"/>
    <col min="7172" max="7172" width="35.75" style="60" customWidth="1"/>
    <col min="7173" max="7173" width="39.625" style="60" customWidth="1"/>
    <col min="7174" max="7174" width="34" style="60" customWidth="1"/>
    <col min="7175" max="7175" width="58.125" style="60" customWidth="1"/>
    <col min="7176" max="7425" width="9" style="60"/>
    <col min="7426" max="7426" width="4.25" style="60" customWidth="1"/>
    <col min="7427" max="7427" width="58.125" style="60" customWidth="1"/>
    <col min="7428" max="7428" width="35.75" style="60" customWidth="1"/>
    <col min="7429" max="7429" width="39.625" style="60" customWidth="1"/>
    <col min="7430" max="7430" width="34" style="60" customWidth="1"/>
    <col min="7431" max="7431" width="58.125" style="60" customWidth="1"/>
    <col min="7432" max="7681" width="9" style="60"/>
    <col min="7682" max="7682" width="4.25" style="60" customWidth="1"/>
    <col min="7683" max="7683" width="58.125" style="60" customWidth="1"/>
    <col min="7684" max="7684" width="35.75" style="60" customWidth="1"/>
    <col min="7685" max="7685" width="39.625" style="60" customWidth="1"/>
    <col min="7686" max="7686" width="34" style="60" customWidth="1"/>
    <col min="7687" max="7687" width="58.125" style="60" customWidth="1"/>
    <col min="7688" max="7937" width="9" style="60"/>
    <col min="7938" max="7938" width="4.25" style="60" customWidth="1"/>
    <col min="7939" max="7939" width="58.125" style="60" customWidth="1"/>
    <col min="7940" max="7940" width="35.75" style="60" customWidth="1"/>
    <col min="7941" max="7941" width="39.625" style="60" customWidth="1"/>
    <col min="7942" max="7942" width="34" style="60" customWidth="1"/>
    <col min="7943" max="7943" width="58.125" style="60" customWidth="1"/>
    <col min="7944" max="8193" width="9" style="60"/>
    <col min="8194" max="8194" width="4.25" style="60" customWidth="1"/>
    <col min="8195" max="8195" width="58.125" style="60" customWidth="1"/>
    <col min="8196" max="8196" width="35.75" style="60" customWidth="1"/>
    <col min="8197" max="8197" width="39.625" style="60" customWidth="1"/>
    <col min="8198" max="8198" width="34" style="60" customWidth="1"/>
    <col min="8199" max="8199" width="58.125" style="60" customWidth="1"/>
    <col min="8200" max="8449" width="9" style="60"/>
    <col min="8450" max="8450" width="4.25" style="60" customWidth="1"/>
    <col min="8451" max="8451" width="58.125" style="60" customWidth="1"/>
    <col min="8452" max="8452" width="35.75" style="60" customWidth="1"/>
    <col min="8453" max="8453" width="39.625" style="60" customWidth="1"/>
    <col min="8454" max="8454" width="34" style="60" customWidth="1"/>
    <col min="8455" max="8455" width="58.125" style="60" customWidth="1"/>
    <col min="8456" max="8705" width="9" style="60"/>
    <col min="8706" max="8706" width="4.25" style="60" customWidth="1"/>
    <col min="8707" max="8707" width="58.125" style="60" customWidth="1"/>
    <col min="8708" max="8708" width="35.75" style="60" customWidth="1"/>
    <col min="8709" max="8709" width="39.625" style="60" customWidth="1"/>
    <col min="8710" max="8710" width="34" style="60" customWidth="1"/>
    <col min="8711" max="8711" width="58.125" style="60" customWidth="1"/>
    <col min="8712" max="8961" width="9" style="60"/>
    <col min="8962" max="8962" width="4.25" style="60" customWidth="1"/>
    <col min="8963" max="8963" width="58.125" style="60" customWidth="1"/>
    <col min="8964" max="8964" width="35.75" style="60" customWidth="1"/>
    <col min="8965" max="8965" width="39.625" style="60" customWidth="1"/>
    <col min="8966" max="8966" width="34" style="60" customWidth="1"/>
    <col min="8967" max="8967" width="58.125" style="60" customWidth="1"/>
    <col min="8968" max="9217" width="9" style="60"/>
    <col min="9218" max="9218" width="4.25" style="60" customWidth="1"/>
    <col min="9219" max="9219" width="58.125" style="60" customWidth="1"/>
    <col min="9220" max="9220" width="35.75" style="60" customWidth="1"/>
    <col min="9221" max="9221" width="39.625" style="60" customWidth="1"/>
    <col min="9222" max="9222" width="34" style="60" customWidth="1"/>
    <col min="9223" max="9223" width="58.125" style="60" customWidth="1"/>
    <col min="9224" max="9473" width="9" style="60"/>
    <col min="9474" max="9474" width="4.25" style="60" customWidth="1"/>
    <col min="9475" max="9475" width="58.125" style="60" customWidth="1"/>
    <col min="9476" max="9476" width="35.75" style="60" customWidth="1"/>
    <col min="9477" max="9477" width="39.625" style="60" customWidth="1"/>
    <col min="9478" max="9478" width="34" style="60" customWidth="1"/>
    <col min="9479" max="9479" width="58.125" style="60" customWidth="1"/>
    <col min="9480" max="9729" width="9" style="60"/>
    <col min="9730" max="9730" width="4.25" style="60" customWidth="1"/>
    <col min="9731" max="9731" width="58.125" style="60" customWidth="1"/>
    <col min="9732" max="9732" width="35.75" style="60" customWidth="1"/>
    <col min="9733" max="9733" width="39.625" style="60" customWidth="1"/>
    <col min="9734" max="9734" width="34" style="60" customWidth="1"/>
    <col min="9735" max="9735" width="58.125" style="60" customWidth="1"/>
    <col min="9736" max="9985" width="9" style="60"/>
    <col min="9986" max="9986" width="4.25" style="60" customWidth="1"/>
    <col min="9987" max="9987" width="58.125" style="60" customWidth="1"/>
    <col min="9988" max="9988" width="35.75" style="60" customWidth="1"/>
    <col min="9989" max="9989" width="39.625" style="60" customWidth="1"/>
    <col min="9990" max="9990" width="34" style="60" customWidth="1"/>
    <col min="9991" max="9991" width="58.125" style="60" customWidth="1"/>
    <col min="9992" max="10241" width="9" style="60"/>
    <col min="10242" max="10242" width="4.25" style="60" customWidth="1"/>
    <col min="10243" max="10243" width="58.125" style="60" customWidth="1"/>
    <col min="10244" max="10244" width="35.75" style="60" customWidth="1"/>
    <col min="10245" max="10245" width="39.625" style="60" customWidth="1"/>
    <col min="10246" max="10246" width="34" style="60" customWidth="1"/>
    <col min="10247" max="10247" width="58.125" style="60" customWidth="1"/>
    <col min="10248" max="10497" width="9" style="60"/>
    <col min="10498" max="10498" width="4.25" style="60" customWidth="1"/>
    <col min="10499" max="10499" width="58.125" style="60" customWidth="1"/>
    <col min="10500" max="10500" width="35.75" style="60" customWidth="1"/>
    <col min="10501" max="10501" width="39.625" style="60" customWidth="1"/>
    <col min="10502" max="10502" width="34" style="60" customWidth="1"/>
    <col min="10503" max="10503" width="58.125" style="60" customWidth="1"/>
    <col min="10504" max="10753" width="9" style="60"/>
    <col min="10754" max="10754" width="4.25" style="60" customWidth="1"/>
    <col min="10755" max="10755" width="58.125" style="60" customWidth="1"/>
    <col min="10756" max="10756" width="35.75" style="60" customWidth="1"/>
    <col min="10757" max="10757" width="39.625" style="60" customWidth="1"/>
    <col min="10758" max="10758" width="34" style="60" customWidth="1"/>
    <col min="10759" max="10759" width="58.125" style="60" customWidth="1"/>
    <col min="10760" max="11009" width="9" style="60"/>
    <col min="11010" max="11010" width="4.25" style="60" customWidth="1"/>
    <col min="11011" max="11011" width="58.125" style="60" customWidth="1"/>
    <col min="11012" max="11012" width="35.75" style="60" customWidth="1"/>
    <col min="11013" max="11013" width="39.625" style="60" customWidth="1"/>
    <col min="11014" max="11014" width="34" style="60" customWidth="1"/>
    <col min="11015" max="11015" width="58.125" style="60" customWidth="1"/>
    <col min="11016" max="11265" width="9" style="60"/>
    <col min="11266" max="11266" width="4.25" style="60" customWidth="1"/>
    <col min="11267" max="11267" width="58.125" style="60" customWidth="1"/>
    <col min="11268" max="11268" width="35.75" style="60" customWidth="1"/>
    <col min="11269" max="11269" width="39.625" style="60" customWidth="1"/>
    <col min="11270" max="11270" width="34" style="60" customWidth="1"/>
    <col min="11271" max="11271" width="58.125" style="60" customWidth="1"/>
    <col min="11272" max="11521" width="9" style="60"/>
    <col min="11522" max="11522" width="4.25" style="60" customWidth="1"/>
    <col min="11523" max="11523" width="58.125" style="60" customWidth="1"/>
    <col min="11524" max="11524" width="35.75" style="60" customWidth="1"/>
    <col min="11525" max="11525" width="39.625" style="60" customWidth="1"/>
    <col min="11526" max="11526" width="34" style="60" customWidth="1"/>
    <col min="11527" max="11527" width="58.125" style="60" customWidth="1"/>
    <col min="11528" max="11777" width="9" style="60"/>
    <col min="11778" max="11778" width="4.25" style="60" customWidth="1"/>
    <col min="11779" max="11779" width="58.125" style="60" customWidth="1"/>
    <col min="11780" max="11780" width="35.75" style="60" customWidth="1"/>
    <col min="11781" max="11781" width="39.625" style="60" customWidth="1"/>
    <col min="11782" max="11782" width="34" style="60" customWidth="1"/>
    <col min="11783" max="11783" width="58.125" style="60" customWidth="1"/>
    <col min="11784" max="12033" width="9" style="60"/>
    <col min="12034" max="12034" width="4.25" style="60" customWidth="1"/>
    <col min="12035" max="12035" width="58.125" style="60" customWidth="1"/>
    <col min="12036" max="12036" width="35.75" style="60" customWidth="1"/>
    <col min="12037" max="12037" width="39.625" style="60" customWidth="1"/>
    <col min="12038" max="12038" width="34" style="60" customWidth="1"/>
    <col min="12039" max="12039" width="58.125" style="60" customWidth="1"/>
    <col min="12040" max="12289" width="9" style="60"/>
    <col min="12290" max="12290" width="4.25" style="60" customWidth="1"/>
    <col min="12291" max="12291" width="58.125" style="60" customWidth="1"/>
    <col min="12292" max="12292" width="35.75" style="60" customWidth="1"/>
    <col min="12293" max="12293" width="39.625" style="60" customWidth="1"/>
    <col min="12294" max="12294" width="34" style="60" customWidth="1"/>
    <col min="12295" max="12295" width="58.125" style="60" customWidth="1"/>
    <col min="12296" max="12545" width="9" style="60"/>
    <col min="12546" max="12546" width="4.25" style="60" customWidth="1"/>
    <col min="12547" max="12547" width="58.125" style="60" customWidth="1"/>
    <col min="12548" max="12548" width="35.75" style="60" customWidth="1"/>
    <col min="12549" max="12549" width="39.625" style="60" customWidth="1"/>
    <col min="12550" max="12550" width="34" style="60" customWidth="1"/>
    <col min="12551" max="12551" width="58.125" style="60" customWidth="1"/>
    <col min="12552" max="12801" width="9" style="60"/>
    <col min="12802" max="12802" width="4.25" style="60" customWidth="1"/>
    <col min="12803" max="12803" width="58.125" style="60" customWidth="1"/>
    <col min="12804" max="12804" width="35.75" style="60" customWidth="1"/>
    <col min="12805" max="12805" width="39.625" style="60" customWidth="1"/>
    <col min="12806" max="12806" width="34" style="60" customWidth="1"/>
    <col min="12807" max="12807" width="58.125" style="60" customWidth="1"/>
    <col min="12808" max="13057" width="9" style="60"/>
    <col min="13058" max="13058" width="4.25" style="60" customWidth="1"/>
    <col min="13059" max="13059" width="58.125" style="60" customWidth="1"/>
    <col min="13060" max="13060" width="35.75" style="60" customWidth="1"/>
    <col min="13061" max="13061" width="39.625" style="60" customWidth="1"/>
    <col min="13062" max="13062" width="34" style="60" customWidth="1"/>
    <col min="13063" max="13063" width="58.125" style="60" customWidth="1"/>
    <col min="13064" max="13313" width="9" style="60"/>
    <col min="13314" max="13314" width="4.25" style="60" customWidth="1"/>
    <col min="13315" max="13315" width="58.125" style="60" customWidth="1"/>
    <col min="13316" max="13316" width="35.75" style="60" customWidth="1"/>
    <col min="13317" max="13317" width="39.625" style="60" customWidth="1"/>
    <col min="13318" max="13318" width="34" style="60" customWidth="1"/>
    <col min="13319" max="13319" width="58.125" style="60" customWidth="1"/>
    <col min="13320" max="13569" width="9" style="60"/>
    <col min="13570" max="13570" width="4.25" style="60" customWidth="1"/>
    <col min="13571" max="13571" width="58.125" style="60" customWidth="1"/>
    <col min="13572" max="13572" width="35.75" style="60" customWidth="1"/>
    <col min="13573" max="13573" width="39.625" style="60" customWidth="1"/>
    <col min="13574" max="13574" width="34" style="60" customWidth="1"/>
    <col min="13575" max="13575" width="58.125" style="60" customWidth="1"/>
    <col min="13576" max="13825" width="9" style="60"/>
    <col min="13826" max="13826" width="4.25" style="60" customWidth="1"/>
    <col min="13827" max="13827" width="58.125" style="60" customWidth="1"/>
    <col min="13828" max="13828" width="35.75" style="60" customWidth="1"/>
    <col min="13829" max="13829" width="39.625" style="60" customWidth="1"/>
    <col min="13830" max="13830" width="34" style="60" customWidth="1"/>
    <col min="13831" max="13831" width="58.125" style="60" customWidth="1"/>
    <col min="13832" max="14081" width="9" style="60"/>
    <col min="14082" max="14082" width="4.25" style="60" customWidth="1"/>
    <col min="14083" max="14083" width="58.125" style="60" customWidth="1"/>
    <col min="14084" max="14084" width="35.75" style="60" customWidth="1"/>
    <col min="14085" max="14085" width="39.625" style="60" customWidth="1"/>
    <col min="14086" max="14086" width="34" style="60" customWidth="1"/>
    <col min="14087" max="14087" width="58.125" style="60" customWidth="1"/>
    <col min="14088" max="14337" width="9" style="60"/>
    <col min="14338" max="14338" width="4.25" style="60" customWidth="1"/>
    <col min="14339" max="14339" width="58.125" style="60" customWidth="1"/>
    <col min="14340" max="14340" width="35.75" style="60" customWidth="1"/>
    <col min="14341" max="14341" width="39.625" style="60" customWidth="1"/>
    <col min="14342" max="14342" width="34" style="60" customWidth="1"/>
    <col min="14343" max="14343" width="58.125" style="60" customWidth="1"/>
    <col min="14344" max="14593" width="9" style="60"/>
    <col min="14594" max="14594" width="4.25" style="60" customWidth="1"/>
    <col min="14595" max="14595" width="58.125" style="60" customWidth="1"/>
    <col min="14596" max="14596" width="35.75" style="60" customWidth="1"/>
    <col min="14597" max="14597" width="39.625" style="60" customWidth="1"/>
    <col min="14598" max="14598" width="34" style="60" customWidth="1"/>
    <col min="14599" max="14599" width="58.125" style="60" customWidth="1"/>
    <col min="14600" max="14849" width="9" style="60"/>
    <col min="14850" max="14850" width="4.25" style="60" customWidth="1"/>
    <col min="14851" max="14851" width="58.125" style="60" customWidth="1"/>
    <col min="14852" max="14852" width="35.75" style="60" customWidth="1"/>
    <col min="14853" max="14853" width="39.625" style="60" customWidth="1"/>
    <col min="14854" max="14854" width="34" style="60" customWidth="1"/>
    <col min="14855" max="14855" width="58.125" style="60" customWidth="1"/>
    <col min="14856" max="15105" width="9" style="60"/>
    <col min="15106" max="15106" width="4.25" style="60" customWidth="1"/>
    <col min="15107" max="15107" width="58.125" style="60" customWidth="1"/>
    <col min="15108" max="15108" width="35.75" style="60" customWidth="1"/>
    <col min="15109" max="15109" width="39.625" style="60" customWidth="1"/>
    <col min="15110" max="15110" width="34" style="60" customWidth="1"/>
    <col min="15111" max="15111" width="58.125" style="60" customWidth="1"/>
    <col min="15112" max="15361" width="9" style="60"/>
    <col min="15362" max="15362" width="4.25" style="60" customWidth="1"/>
    <col min="15363" max="15363" width="58.125" style="60" customWidth="1"/>
    <col min="15364" max="15364" width="35.75" style="60" customWidth="1"/>
    <col min="15365" max="15365" width="39.625" style="60" customWidth="1"/>
    <col min="15366" max="15366" width="34" style="60" customWidth="1"/>
    <col min="15367" max="15367" width="58.125" style="60" customWidth="1"/>
    <col min="15368" max="15617" width="9" style="60"/>
    <col min="15618" max="15618" width="4.25" style="60" customWidth="1"/>
    <col min="15619" max="15619" width="58.125" style="60" customWidth="1"/>
    <col min="15620" max="15620" width="35.75" style="60" customWidth="1"/>
    <col min="15621" max="15621" width="39.625" style="60" customWidth="1"/>
    <col min="15622" max="15622" width="34" style="60" customWidth="1"/>
    <col min="15623" max="15623" width="58.125" style="60" customWidth="1"/>
    <col min="15624" max="15873" width="9" style="60"/>
    <col min="15874" max="15874" width="4.25" style="60" customWidth="1"/>
    <col min="15875" max="15875" width="58.125" style="60" customWidth="1"/>
    <col min="15876" max="15876" width="35.75" style="60" customWidth="1"/>
    <col min="15877" max="15877" width="39.625" style="60" customWidth="1"/>
    <col min="15878" max="15878" width="34" style="60" customWidth="1"/>
    <col min="15879" max="15879" width="58.125" style="60" customWidth="1"/>
    <col min="15880" max="16129" width="9" style="60"/>
    <col min="16130" max="16130" width="4.25" style="60" customWidth="1"/>
    <col min="16131" max="16131" width="58.125" style="60" customWidth="1"/>
    <col min="16132" max="16132" width="35.75" style="60" customWidth="1"/>
    <col min="16133" max="16133" width="39.625" style="60" customWidth="1"/>
    <col min="16134" max="16134" width="34" style="60" customWidth="1"/>
    <col min="16135" max="16135" width="58.125" style="60" customWidth="1"/>
    <col min="16136" max="16384" width="9" style="60"/>
  </cols>
  <sheetData>
    <row r="3" spans="2:7" s="57" customFormat="1" ht="18.75" x14ac:dyDescent="0.3">
      <c r="B3" s="54"/>
      <c r="C3" s="129" t="s">
        <v>113</v>
      </c>
      <c r="D3" s="129"/>
      <c r="E3" s="55"/>
      <c r="F3" s="56"/>
      <c r="G3" s="54"/>
    </row>
    <row r="4" spans="2:7" ht="24" customHeight="1" x14ac:dyDescent="0.25">
      <c r="C4" s="59">
        <v>41684</v>
      </c>
    </row>
    <row r="5" spans="2:7" s="57" customFormat="1" ht="45.75" customHeight="1" x14ac:dyDescent="0.25">
      <c r="B5" s="58"/>
      <c r="C5" s="61" t="s">
        <v>114</v>
      </c>
      <c r="D5" s="61" t="s">
        <v>115</v>
      </c>
      <c r="E5" s="61" t="s">
        <v>116</v>
      </c>
      <c r="F5" s="61" t="s">
        <v>117</v>
      </c>
      <c r="G5" s="61" t="s">
        <v>118</v>
      </c>
    </row>
    <row r="6" spans="2:7" ht="12" customHeight="1" x14ac:dyDescent="0.25"/>
    <row r="7" spans="2:7" ht="117.75" customHeight="1" x14ac:dyDescent="0.25">
      <c r="B7" s="58" t="s">
        <v>119</v>
      </c>
      <c r="C7" s="62" t="s">
        <v>120</v>
      </c>
      <c r="D7" s="63" t="s">
        <v>121</v>
      </c>
      <c r="E7" s="64" t="s">
        <v>122</v>
      </c>
      <c r="F7" s="65" t="s">
        <v>123</v>
      </c>
      <c r="G7" s="63" t="s">
        <v>124</v>
      </c>
    </row>
    <row r="8" spans="2:7" x14ac:dyDescent="0.25">
      <c r="B8" s="58" t="s">
        <v>125</v>
      </c>
      <c r="C8" s="66" t="s">
        <v>126</v>
      </c>
      <c r="D8" s="67"/>
      <c r="E8" s="68"/>
      <c r="F8" s="69"/>
    </row>
    <row r="9" spans="2:7" ht="135" customHeight="1" x14ac:dyDescent="0.25">
      <c r="C9" s="70" t="s">
        <v>127</v>
      </c>
      <c r="D9" s="67" t="s">
        <v>128</v>
      </c>
      <c r="E9" s="68" t="s">
        <v>129</v>
      </c>
      <c r="F9" s="69" t="s">
        <v>130</v>
      </c>
      <c r="G9" s="63" t="s">
        <v>124</v>
      </c>
    </row>
    <row r="10" spans="2:7" ht="120" customHeight="1" x14ac:dyDescent="0.25">
      <c r="C10" s="70" t="s">
        <v>131</v>
      </c>
      <c r="D10" s="70" t="s">
        <v>132</v>
      </c>
      <c r="E10" s="68" t="s">
        <v>133</v>
      </c>
      <c r="F10" s="69"/>
      <c r="G10" s="63" t="s">
        <v>134</v>
      </c>
    </row>
    <row r="11" spans="2:7" x14ac:dyDescent="0.25">
      <c r="B11" s="58" t="s">
        <v>135</v>
      </c>
      <c r="C11" s="62" t="s">
        <v>136</v>
      </c>
      <c r="D11" s="63"/>
      <c r="E11" s="63"/>
      <c r="F11" s="65"/>
      <c r="G11" s="63"/>
    </row>
    <row r="12" spans="2:7" ht="105" customHeight="1" x14ac:dyDescent="0.25">
      <c r="B12" s="71"/>
      <c r="C12" s="72" t="s">
        <v>137</v>
      </c>
      <c r="D12" s="63" t="s">
        <v>138</v>
      </c>
      <c r="E12" s="63" t="s">
        <v>139</v>
      </c>
      <c r="F12" s="65" t="s">
        <v>140</v>
      </c>
      <c r="G12" s="54" t="s">
        <v>134</v>
      </c>
    </row>
    <row r="13" spans="2:7" ht="106.5" customHeight="1" x14ac:dyDescent="0.25">
      <c r="B13" s="71"/>
      <c r="C13" s="72" t="s">
        <v>141</v>
      </c>
      <c r="D13" s="63" t="s">
        <v>142</v>
      </c>
      <c r="E13" s="64" t="s">
        <v>143</v>
      </c>
      <c r="F13" s="65" t="s">
        <v>140</v>
      </c>
      <c r="G13" s="63" t="s">
        <v>134</v>
      </c>
    </row>
    <row r="14" spans="2:7" x14ac:dyDescent="0.25">
      <c r="B14" s="58" t="s">
        <v>144</v>
      </c>
      <c r="C14" s="62" t="s">
        <v>145</v>
      </c>
      <c r="D14" s="63"/>
      <c r="E14" s="64"/>
      <c r="F14" s="65"/>
    </row>
    <row r="15" spans="2:7" ht="106.5" customHeight="1" x14ac:dyDescent="0.25">
      <c r="C15" s="63" t="s">
        <v>137</v>
      </c>
      <c r="D15" s="63" t="s">
        <v>142</v>
      </c>
      <c r="E15" s="64" t="s">
        <v>146</v>
      </c>
      <c r="F15" s="65" t="s">
        <v>140</v>
      </c>
      <c r="G15" s="63" t="s">
        <v>134</v>
      </c>
    </row>
    <row r="16" spans="2:7" ht="106.5" customHeight="1" x14ac:dyDescent="0.25">
      <c r="C16" s="63" t="s">
        <v>141</v>
      </c>
      <c r="D16" s="63" t="s">
        <v>142</v>
      </c>
      <c r="E16" s="64" t="s">
        <v>146</v>
      </c>
      <c r="F16" s="65" t="s">
        <v>140</v>
      </c>
      <c r="G16" s="63" t="s">
        <v>134</v>
      </c>
    </row>
    <row r="17" spans="2:7" ht="153.75" customHeight="1" x14ac:dyDescent="0.25">
      <c r="B17" s="58" t="s">
        <v>147</v>
      </c>
      <c r="C17" s="62" t="s">
        <v>148</v>
      </c>
      <c r="D17" s="63" t="s">
        <v>149</v>
      </c>
      <c r="E17" s="63" t="s">
        <v>150</v>
      </c>
      <c r="F17" s="65" t="s">
        <v>151</v>
      </c>
      <c r="G17" s="63" t="s">
        <v>152</v>
      </c>
    </row>
    <row r="18" spans="2:7" ht="146.25" customHeight="1" x14ac:dyDescent="0.25">
      <c r="B18" s="58" t="s">
        <v>153</v>
      </c>
      <c r="C18" s="62" t="s">
        <v>154</v>
      </c>
      <c r="D18" s="63" t="s">
        <v>155</v>
      </c>
      <c r="E18" s="73" t="s">
        <v>156</v>
      </c>
      <c r="F18" s="65" t="s">
        <v>157</v>
      </c>
      <c r="G18" s="63" t="s">
        <v>134</v>
      </c>
    </row>
    <row r="19" spans="2:7" ht="110.25" customHeight="1" x14ac:dyDescent="0.25">
      <c r="B19" s="58" t="s">
        <v>158</v>
      </c>
      <c r="C19" s="62" t="s">
        <v>159</v>
      </c>
      <c r="D19" s="63" t="s">
        <v>160</v>
      </c>
      <c r="E19" s="64" t="s">
        <v>161</v>
      </c>
      <c r="F19" s="65" t="s">
        <v>162</v>
      </c>
      <c r="G19" s="63" t="s">
        <v>134</v>
      </c>
    </row>
  </sheetData>
  <mergeCells count="1">
    <mergeCell ref="C3:D3"/>
  </mergeCells>
  <pageMargins left="0.75" right="0.75" top="1" bottom="1" header="0.5" footer="0.5"/>
  <pageSetup scale="56" fitToHeight="2" orientation="landscape" r:id="rId1"/>
  <headerFooter alignWithMargins="0"/>
  <rowBreaks count="1" manualBreakCount="1">
    <brk id="13" min="1" max="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B3:G18"/>
  <sheetViews>
    <sheetView zoomScale="55" zoomScaleNormal="55" zoomScaleSheetLayoutView="55" workbookViewId="0"/>
  </sheetViews>
  <sheetFormatPr defaultRowHeight="15.75" x14ac:dyDescent="0.25"/>
  <cols>
    <col min="1" max="1" width="9" style="60"/>
    <col min="2" max="2" width="4.25" style="58" customWidth="1"/>
    <col min="3" max="3" width="58.125" style="57" customWidth="1"/>
    <col min="4" max="4" width="50.5" style="57" customWidth="1"/>
    <col min="5" max="5" width="44.75" style="60" customWidth="1"/>
    <col min="6" max="6" width="36.75" style="60" customWidth="1"/>
    <col min="7" max="7" width="25.625" style="54" customWidth="1"/>
    <col min="8" max="257" width="9" style="60"/>
    <col min="258" max="258" width="4.25" style="60" customWidth="1"/>
    <col min="259" max="259" width="58.125" style="60" customWidth="1"/>
    <col min="260" max="260" width="50.5" style="60" customWidth="1"/>
    <col min="261" max="261" width="44.75" style="60" customWidth="1"/>
    <col min="262" max="262" width="36.75" style="60" customWidth="1"/>
    <col min="263" max="263" width="25.625" style="60" customWidth="1"/>
    <col min="264" max="513" width="9" style="60"/>
    <col min="514" max="514" width="4.25" style="60" customWidth="1"/>
    <col min="515" max="515" width="58.125" style="60" customWidth="1"/>
    <col min="516" max="516" width="50.5" style="60" customWidth="1"/>
    <col min="517" max="517" width="44.75" style="60" customWidth="1"/>
    <col min="518" max="518" width="36.75" style="60" customWidth="1"/>
    <col min="519" max="519" width="25.625" style="60" customWidth="1"/>
    <col min="520" max="769" width="9" style="60"/>
    <col min="770" max="770" width="4.25" style="60" customWidth="1"/>
    <col min="771" max="771" width="58.125" style="60" customWidth="1"/>
    <col min="772" max="772" width="50.5" style="60" customWidth="1"/>
    <col min="773" max="773" width="44.75" style="60" customWidth="1"/>
    <col min="774" max="774" width="36.75" style="60" customWidth="1"/>
    <col min="775" max="775" width="25.625" style="60" customWidth="1"/>
    <col min="776" max="1025" width="9" style="60"/>
    <col min="1026" max="1026" width="4.25" style="60" customWidth="1"/>
    <col min="1027" max="1027" width="58.125" style="60" customWidth="1"/>
    <col min="1028" max="1028" width="50.5" style="60" customWidth="1"/>
    <col min="1029" max="1029" width="44.75" style="60" customWidth="1"/>
    <col min="1030" max="1030" width="36.75" style="60" customWidth="1"/>
    <col min="1031" max="1031" width="25.625" style="60" customWidth="1"/>
    <col min="1032" max="1281" width="9" style="60"/>
    <col min="1282" max="1282" width="4.25" style="60" customWidth="1"/>
    <col min="1283" max="1283" width="58.125" style="60" customWidth="1"/>
    <col min="1284" max="1284" width="50.5" style="60" customWidth="1"/>
    <col min="1285" max="1285" width="44.75" style="60" customWidth="1"/>
    <col min="1286" max="1286" width="36.75" style="60" customWidth="1"/>
    <col min="1287" max="1287" width="25.625" style="60" customWidth="1"/>
    <col min="1288" max="1537" width="9" style="60"/>
    <col min="1538" max="1538" width="4.25" style="60" customWidth="1"/>
    <col min="1539" max="1539" width="58.125" style="60" customWidth="1"/>
    <col min="1540" max="1540" width="50.5" style="60" customWidth="1"/>
    <col min="1541" max="1541" width="44.75" style="60" customWidth="1"/>
    <col min="1542" max="1542" width="36.75" style="60" customWidth="1"/>
    <col min="1543" max="1543" width="25.625" style="60" customWidth="1"/>
    <col min="1544" max="1793" width="9" style="60"/>
    <col min="1794" max="1794" width="4.25" style="60" customWidth="1"/>
    <col min="1795" max="1795" width="58.125" style="60" customWidth="1"/>
    <col min="1796" max="1796" width="50.5" style="60" customWidth="1"/>
    <col min="1797" max="1797" width="44.75" style="60" customWidth="1"/>
    <col min="1798" max="1798" width="36.75" style="60" customWidth="1"/>
    <col min="1799" max="1799" width="25.625" style="60" customWidth="1"/>
    <col min="1800" max="2049" width="9" style="60"/>
    <col min="2050" max="2050" width="4.25" style="60" customWidth="1"/>
    <col min="2051" max="2051" width="58.125" style="60" customWidth="1"/>
    <col min="2052" max="2052" width="50.5" style="60" customWidth="1"/>
    <col min="2053" max="2053" width="44.75" style="60" customWidth="1"/>
    <col min="2054" max="2054" width="36.75" style="60" customWidth="1"/>
    <col min="2055" max="2055" width="25.625" style="60" customWidth="1"/>
    <col min="2056" max="2305" width="9" style="60"/>
    <col min="2306" max="2306" width="4.25" style="60" customWidth="1"/>
    <col min="2307" max="2307" width="58.125" style="60" customWidth="1"/>
    <col min="2308" max="2308" width="50.5" style="60" customWidth="1"/>
    <col min="2309" max="2309" width="44.75" style="60" customWidth="1"/>
    <col min="2310" max="2310" width="36.75" style="60" customWidth="1"/>
    <col min="2311" max="2311" width="25.625" style="60" customWidth="1"/>
    <col min="2312" max="2561" width="9" style="60"/>
    <col min="2562" max="2562" width="4.25" style="60" customWidth="1"/>
    <col min="2563" max="2563" width="58.125" style="60" customWidth="1"/>
    <col min="2564" max="2564" width="50.5" style="60" customWidth="1"/>
    <col min="2565" max="2565" width="44.75" style="60" customWidth="1"/>
    <col min="2566" max="2566" width="36.75" style="60" customWidth="1"/>
    <col min="2567" max="2567" width="25.625" style="60" customWidth="1"/>
    <col min="2568" max="2817" width="9" style="60"/>
    <col min="2818" max="2818" width="4.25" style="60" customWidth="1"/>
    <col min="2819" max="2819" width="58.125" style="60" customWidth="1"/>
    <col min="2820" max="2820" width="50.5" style="60" customWidth="1"/>
    <col min="2821" max="2821" width="44.75" style="60" customWidth="1"/>
    <col min="2822" max="2822" width="36.75" style="60" customWidth="1"/>
    <col min="2823" max="2823" width="25.625" style="60" customWidth="1"/>
    <col min="2824" max="3073" width="9" style="60"/>
    <col min="3074" max="3074" width="4.25" style="60" customWidth="1"/>
    <col min="3075" max="3075" width="58.125" style="60" customWidth="1"/>
    <col min="3076" max="3076" width="50.5" style="60" customWidth="1"/>
    <col min="3077" max="3077" width="44.75" style="60" customWidth="1"/>
    <col min="3078" max="3078" width="36.75" style="60" customWidth="1"/>
    <col min="3079" max="3079" width="25.625" style="60" customWidth="1"/>
    <col min="3080" max="3329" width="9" style="60"/>
    <col min="3330" max="3330" width="4.25" style="60" customWidth="1"/>
    <col min="3331" max="3331" width="58.125" style="60" customWidth="1"/>
    <col min="3332" max="3332" width="50.5" style="60" customWidth="1"/>
    <col min="3333" max="3333" width="44.75" style="60" customWidth="1"/>
    <col min="3334" max="3334" width="36.75" style="60" customWidth="1"/>
    <col min="3335" max="3335" width="25.625" style="60" customWidth="1"/>
    <col min="3336" max="3585" width="9" style="60"/>
    <col min="3586" max="3586" width="4.25" style="60" customWidth="1"/>
    <col min="3587" max="3587" width="58.125" style="60" customWidth="1"/>
    <col min="3588" max="3588" width="50.5" style="60" customWidth="1"/>
    <col min="3589" max="3589" width="44.75" style="60" customWidth="1"/>
    <col min="3590" max="3590" width="36.75" style="60" customWidth="1"/>
    <col min="3591" max="3591" width="25.625" style="60" customWidth="1"/>
    <col min="3592" max="3841" width="9" style="60"/>
    <col min="3842" max="3842" width="4.25" style="60" customWidth="1"/>
    <col min="3843" max="3843" width="58.125" style="60" customWidth="1"/>
    <col min="3844" max="3844" width="50.5" style="60" customWidth="1"/>
    <col min="3845" max="3845" width="44.75" style="60" customWidth="1"/>
    <col min="3846" max="3846" width="36.75" style="60" customWidth="1"/>
    <col min="3847" max="3847" width="25.625" style="60" customWidth="1"/>
    <col min="3848" max="4097" width="9" style="60"/>
    <col min="4098" max="4098" width="4.25" style="60" customWidth="1"/>
    <col min="4099" max="4099" width="58.125" style="60" customWidth="1"/>
    <col min="4100" max="4100" width="50.5" style="60" customWidth="1"/>
    <col min="4101" max="4101" width="44.75" style="60" customWidth="1"/>
    <col min="4102" max="4102" width="36.75" style="60" customWidth="1"/>
    <col min="4103" max="4103" width="25.625" style="60" customWidth="1"/>
    <col min="4104" max="4353" width="9" style="60"/>
    <col min="4354" max="4354" width="4.25" style="60" customWidth="1"/>
    <col min="4355" max="4355" width="58.125" style="60" customWidth="1"/>
    <col min="4356" max="4356" width="50.5" style="60" customWidth="1"/>
    <col min="4357" max="4357" width="44.75" style="60" customWidth="1"/>
    <col min="4358" max="4358" width="36.75" style="60" customWidth="1"/>
    <col min="4359" max="4359" width="25.625" style="60" customWidth="1"/>
    <col min="4360" max="4609" width="9" style="60"/>
    <col min="4610" max="4610" width="4.25" style="60" customWidth="1"/>
    <col min="4611" max="4611" width="58.125" style="60" customWidth="1"/>
    <col min="4612" max="4612" width="50.5" style="60" customWidth="1"/>
    <col min="4613" max="4613" width="44.75" style="60" customWidth="1"/>
    <col min="4614" max="4614" width="36.75" style="60" customWidth="1"/>
    <col min="4615" max="4615" width="25.625" style="60" customWidth="1"/>
    <col min="4616" max="4865" width="9" style="60"/>
    <col min="4866" max="4866" width="4.25" style="60" customWidth="1"/>
    <col min="4867" max="4867" width="58.125" style="60" customWidth="1"/>
    <col min="4868" max="4868" width="50.5" style="60" customWidth="1"/>
    <col min="4869" max="4869" width="44.75" style="60" customWidth="1"/>
    <col min="4870" max="4870" width="36.75" style="60" customWidth="1"/>
    <col min="4871" max="4871" width="25.625" style="60" customWidth="1"/>
    <col min="4872" max="5121" width="9" style="60"/>
    <col min="5122" max="5122" width="4.25" style="60" customWidth="1"/>
    <col min="5123" max="5123" width="58.125" style="60" customWidth="1"/>
    <col min="5124" max="5124" width="50.5" style="60" customWidth="1"/>
    <col min="5125" max="5125" width="44.75" style="60" customWidth="1"/>
    <col min="5126" max="5126" width="36.75" style="60" customWidth="1"/>
    <col min="5127" max="5127" width="25.625" style="60" customWidth="1"/>
    <col min="5128" max="5377" width="9" style="60"/>
    <col min="5378" max="5378" width="4.25" style="60" customWidth="1"/>
    <col min="5379" max="5379" width="58.125" style="60" customWidth="1"/>
    <col min="5380" max="5380" width="50.5" style="60" customWidth="1"/>
    <col min="5381" max="5381" width="44.75" style="60" customWidth="1"/>
    <col min="5382" max="5382" width="36.75" style="60" customWidth="1"/>
    <col min="5383" max="5383" width="25.625" style="60" customWidth="1"/>
    <col min="5384" max="5633" width="9" style="60"/>
    <col min="5634" max="5634" width="4.25" style="60" customWidth="1"/>
    <col min="5635" max="5635" width="58.125" style="60" customWidth="1"/>
    <col min="5636" max="5636" width="50.5" style="60" customWidth="1"/>
    <col min="5637" max="5637" width="44.75" style="60" customWidth="1"/>
    <col min="5638" max="5638" width="36.75" style="60" customWidth="1"/>
    <col min="5639" max="5639" width="25.625" style="60" customWidth="1"/>
    <col min="5640" max="5889" width="9" style="60"/>
    <col min="5890" max="5890" width="4.25" style="60" customWidth="1"/>
    <col min="5891" max="5891" width="58.125" style="60" customWidth="1"/>
    <col min="5892" max="5892" width="50.5" style="60" customWidth="1"/>
    <col min="5893" max="5893" width="44.75" style="60" customWidth="1"/>
    <col min="5894" max="5894" width="36.75" style="60" customWidth="1"/>
    <col min="5895" max="5895" width="25.625" style="60" customWidth="1"/>
    <col min="5896" max="6145" width="9" style="60"/>
    <col min="6146" max="6146" width="4.25" style="60" customWidth="1"/>
    <col min="6147" max="6147" width="58.125" style="60" customWidth="1"/>
    <col min="6148" max="6148" width="50.5" style="60" customWidth="1"/>
    <col min="6149" max="6149" width="44.75" style="60" customWidth="1"/>
    <col min="6150" max="6150" width="36.75" style="60" customWidth="1"/>
    <col min="6151" max="6151" width="25.625" style="60" customWidth="1"/>
    <col min="6152" max="6401" width="9" style="60"/>
    <col min="6402" max="6402" width="4.25" style="60" customWidth="1"/>
    <col min="6403" max="6403" width="58.125" style="60" customWidth="1"/>
    <col min="6404" max="6404" width="50.5" style="60" customWidth="1"/>
    <col min="6405" max="6405" width="44.75" style="60" customWidth="1"/>
    <col min="6406" max="6406" width="36.75" style="60" customWidth="1"/>
    <col min="6407" max="6407" width="25.625" style="60" customWidth="1"/>
    <col min="6408" max="6657" width="9" style="60"/>
    <col min="6658" max="6658" width="4.25" style="60" customWidth="1"/>
    <col min="6659" max="6659" width="58.125" style="60" customWidth="1"/>
    <col min="6660" max="6660" width="50.5" style="60" customWidth="1"/>
    <col min="6661" max="6661" width="44.75" style="60" customWidth="1"/>
    <col min="6662" max="6662" width="36.75" style="60" customWidth="1"/>
    <col min="6663" max="6663" width="25.625" style="60" customWidth="1"/>
    <col min="6664" max="6913" width="9" style="60"/>
    <col min="6914" max="6914" width="4.25" style="60" customWidth="1"/>
    <col min="6915" max="6915" width="58.125" style="60" customWidth="1"/>
    <col min="6916" max="6916" width="50.5" style="60" customWidth="1"/>
    <col min="6917" max="6917" width="44.75" style="60" customWidth="1"/>
    <col min="6918" max="6918" width="36.75" style="60" customWidth="1"/>
    <col min="6919" max="6919" width="25.625" style="60" customWidth="1"/>
    <col min="6920" max="7169" width="9" style="60"/>
    <col min="7170" max="7170" width="4.25" style="60" customWidth="1"/>
    <col min="7171" max="7171" width="58.125" style="60" customWidth="1"/>
    <col min="7172" max="7172" width="50.5" style="60" customWidth="1"/>
    <col min="7173" max="7173" width="44.75" style="60" customWidth="1"/>
    <col min="7174" max="7174" width="36.75" style="60" customWidth="1"/>
    <col min="7175" max="7175" width="25.625" style="60" customWidth="1"/>
    <col min="7176" max="7425" width="9" style="60"/>
    <col min="7426" max="7426" width="4.25" style="60" customWidth="1"/>
    <col min="7427" max="7427" width="58.125" style="60" customWidth="1"/>
    <col min="7428" max="7428" width="50.5" style="60" customWidth="1"/>
    <col min="7429" max="7429" width="44.75" style="60" customWidth="1"/>
    <col min="7430" max="7430" width="36.75" style="60" customWidth="1"/>
    <col min="7431" max="7431" width="25.625" style="60" customWidth="1"/>
    <col min="7432" max="7681" width="9" style="60"/>
    <col min="7682" max="7682" width="4.25" style="60" customWidth="1"/>
    <col min="7683" max="7683" width="58.125" style="60" customWidth="1"/>
    <col min="7684" max="7684" width="50.5" style="60" customWidth="1"/>
    <col min="7685" max="7685" width="44.75" style="60" customWidth="1"/>
    <col min="7686" max="7686" width="36.75" style="60" customWidth="1"/>
    <col min="7687" max="7687" width="25.625" style="60" customWidth="1"/>
    <col min="7688" max="7937" width="9" style="60"/>
    <col min="7938" max="7938" width="4.25" style="60" customWidth="1"/>
    <col min="7939" max="7939" width="58.125" style="60" customWidth="1"/>
    <col min="7940" max="7940" width="50.5" style="60" customWidth="1"/>
    <col min="7941" max="7941" width="44.75" style="60" customWidth="1"/>
    <col min="7942" max="7942" width="36.75" style="60" customWidth="1"/>
    <col min="7943" max="7943" width="25.625" style="60" customWidth="1"/>
    <col min="7944" max="8193" width="9" style="60"/>
    <col min="8194" max="8194" width="4.25" style="60" customWidth="1"/>
    <col min="8195" max="8195" width="58.125" style="60" customWidth="1"/>
    <col min="8196" max="8196" width="50.5" style="60" customWidth="1"/>
    <col min="8197" max="8197" width="44.75" style="60" customWidth="1"/>
    <col min="8198" max="8198" width="36.75" style="60" customWidth="1"/>
    <col min="8199" max="8199" width="25.625" style="60" customWidth="1"/>
    <col min="8200" max="8449" width="9" style="60"/>
    <col min="8450" max="8450" width="4.25" style="60" customWidth="1"/>
    <col min="8451" max="8451" width="58.125" style="60" customWidth="1"/>
    <col min="8452" max="8452" width="50.5" style="60" customWidth="1"/>
    <col min="8453" max="8453" width="44.75" style="60" customWidth="1"/>
    <col min="8454" max="8454" width="36.75" style="60" customWidth="1"/>
    <col min="8455" max="8455" width="25.625" style="60" customWidth="1"/>
    <col min="8456" max="8705" width="9" style="60"/>
    <col min="8706" max="8706" width="4.25" style="60" customWidth="1"/>
    <col min="8707" max="8707" width="58.125" style="60" customWidth="1"/>
    <col min="8708" max="8708" width="50.5" style="60" customWidth="1"/>
    <col min="8709" max="8709" width="44.75" style="60" customWidth="1"/>
    <col min="8710" max="8710" width="36.75" style="60" customWidth="1"/>
    <col min="8711" max="8711" width="25.625" style="60" customWidth="1"/>
    <col min="8712" max="8961" width="9" style="60"/>
    <col min="8962" max="8962" width="4.25" style="60" customWidth="1"/>
    <col min="8963" max="8963" width="58.125" style="60" customWidth="1"/>
    <col min="8964" max="8964" width="50.5" style="60" customWidth="1"/>
    <col min="8965" max="8965" width="44.75" style="60" customWidth="1"/>
    <col min="8966" max="8966" width="36.75" style="60" customWidth="1"/>
    <col min="8967" max="8967" width="25.625" style="60" customWidth="1"/>
    <col min="8968" max="9217" width="9" style="60"/>
    <col min="9218" max="9218" width="4.25" style="60" customWidth="1"/>
    <col min="9219" max="9219" width="58.125" style="60" customWidth="1"/>
    <col min="9220" max="9220" width="50.5" style="60" customWidth="1"/>
    <col min="9221" max="9221" width="44.75" style="60" customWidth="1"/>
    <col min="9222" max="9222" width="36.75" style="60" customWidth="1"/>
    <col min="9223" max="9223" width="25.625" style="60" customWidth="1"/>
    <col min="9224" max="9473" width="9" style="60"/>
    <col min="9474" max="9474" width="4.25" style="60" customWidth="1"/>
    <col min="9475" max="9475" width="58.125" style="60" customWidth="1"/>
    <col min="9476" max="9476" width="50.5" style="60" customWidth="1"/>
    <col min="9477" max="9477" width="44.75" style="60" customWidth="1"/>
    <col min="9478" max="9478" width="36.75" style="60" customWidth="1"/>
    <col min="9479" max="9479" width="25.625" style="60" customWidth="1"/>
    <col min="9480" max="9729" width="9" style="60"/>
    <col min="9730" max="9730" width="4.25" style="60" customWidth="1"/>
    <col min="9731" max="9731" width="58.125" style="60" customWidth="1"/>
    <col min="9732" max="9732" width="50.5" style="60" customWidth="1"/>
    <col min="9733" max="9733" width="44.75" style="60" customWidth="1"/>
    <col min="9734" max="9734" width="36.75" style="60" customWidth="1"/>
    <col min="9735" max="9735" width="25.625" style="60" customWidth="1"/>
    <col min="9736" max="9985" width="9" style="60"/>
    <col min="9986" max="9986" width="4.25" style="60" customWidth="1"/>
    <col min="9987" max="9987" width="58.125" style="60" customWidth="1"/>
    <col min="9988" max="9988" width="50.5" style="60" customWidth="1"/>
    <col min="9989" max="9989" width="44.75" style="60" customWidth="1"/>
    <col min="9990" max="9990" width="36.75" style="60" customWidth="1"/>
    <col min="9991" max="9991" width="25.625" style="60" customWidth="1"/>
    <col min="9992" max="10241" width="9" style="60"/>
    <col min="10242" max="10242" width="4.25" style="60" customWidth="1"/>
    <col min="10243" max="10243" width="58.125" style="60" customWidth="1"/>
    <col min="10244" max="10244" width="50.5" style="60" customWidth="1"/>
    <col min="10245" max="10245" width="44.75" style="60" customWidth="1"/>
    <col min="10246" max="10246" width="36.75" style="60" customWidth="1"/>
    <col min="10247" max="10247" width="25.625" style="60" customWidth="1"/>
    <col min="10248" max="10497" width="9" style="60"/>
    <col min="10498" max="10498" width="4.25" style="60" customWidth="1"/>
    <col min="10499" max="10499" width="58.125" style="60" customWidth="1"/>
    <col min="10500" max="10500" width="50.5" style="60" customWidth="1"/>
    <col min="10501" max="10501" width="44.75" style="60" customWidth="1"/>
    <col min="10502" max="10502" width="36.75" style="60" customWidth="1"/>
    <col min="10503" max="10503" width="25.625" style="60" customWidth="1"/>
    <col min="10504" max="10753" width="9" style="60"/>
    <col min="10754" max="10754" width="4.25" style="60" customWidth="1"/>
    <col min="10755" max="10755" width="58.125" style="60" customWidth="1"/>
    <col min="10756" max="10756" width="50.5" style="60" customWidth="1"/>
    <col min="10757" max="10757" width="44.75" style="60" customWidth="1"/>
    <col min="10758" max="10758" width="36.75" style="60" customWidth="1"/>
    <col min="10759" max="10759" width="25.625" style="60" customWidth="1"/>
    <col min="10760" max="11009" width="9" style="60"/>
    <col min="11010" max="11010" width="4.25" style="60" customWidth="1"/>
    <col min="11011" max="11011" width="58.125" style="60" customWidth="1"/>
    <col min="11012" max="11012" width="50.5" style="60" customWidth="1"/>
    <col min="11013" max="11013" width="44.75" style="60" customWidth="1"/>
    <col min="11014" max="11014" width="36.75" style="60" customWidth="1"/>
    <col min="11015" max="11015" width="25.625" style="60" customWidth="1"/>
    <col min="11016" max="11265" width="9" style="60"/>
    <col min="11266" max="11266" width="4.25" style="60" customWidth="1"/>
    <col min="11267" max="11267" width="58.125" style="60" customWidth="1"/>
    <col min="11268" max="11268" width="50.5" style="60" customWidth="1"/>
    <col min="11269" max="11269" width="44.75" style="60" customWidth="1"/>
    <col min="11270" max="11270" width="36.75" style="60" customWidth="1"/>
    <col min="11271" max="11271" width="25.625" style="60" customWidth="1"/>
    <col min="11272" max="11521" width="9" style="60"/>
    <col min="11522" max="11522" width="4.25" style="60" customWidth="1"/>
    <col min="11523" max="11523" width="58.125" style="60" customWidth="1"/>
    <col min="11524" max="11524" width="50.5" style="60" customWidth="1"/>
    <col min="11525" max="11525" width="44.75" style="60" customWidth="1"/>
    <col min="11526" max="11526" width="36.75" style="60" customWidth="1"/>
    <col min="11527" max="11527" width="25.625" style="60" customWidth="1"/>
    <col min="11528" max="11777" width="9" style="60"/>
    <col min="11778" max="11778" width="4.25" style="60" customWidth="1"/>
    <col min="11779" max="11779" width="58.125" style="60" customWidth="1"/>
    <col min="11780" max="11780" width="50.5" style="60" customWidth="1"/>
    <col min="11781" max="11781" width="44.75" style="60" customWidth="1"/>
    <col min="11782" max="11782" width="36.75" style="60" customWidth="1"/>
    <col min="11783" max="11783" width="25.625" style="60" customWidth="1"/>
    <col min="11784" max="12033" width="9" style="60"/>
    <col min="12034" max="12034" width="4.25" style="60" customWidth="1"/>
    <col min="12035" max="12035" width="58.125" style="60" customWidth="1"/>
    <col min="12036" max="12036" width="50.5" style="60" customWidth="1"/>
    <col min="12037" max="12037" width="44.75" style="60" customWidth="1"/>
    <col min="12038" max="12038" width="36.75" style="60" customWidth="1"/>
    <col min="12039" max="12039" width="25.625" style="60" customWidth="1"/>
    <col min="12040" max="12289" width="9" style="60"/>
    <col min="12290" max="12290" width="4.25" style="60" customWidth="1"/>
    <col min="12291" max="12291" width="58.125" style="60" customWidth="1"/>
    <col min="12292" max="12292" width="50.5" style="60" customWidth="1"/>
    <col min="12293" max="12293" width="44.75" style="60" customWidth="1"/>
    <col min="12294" max="12294" width="36.75" style="60" customWidth="1"/>
    <col min="12295" max="12295" width="25.625" style="60" customWidth="1"/>
    <col min="12296" max="12545" width="9" style="60"/>
    <col min="12546" max="12546" width="4.25" style="60" customWidth="1"/>
    <col min="12547" max="12547" width="58.125" style="60" customWidth="1"/>
    <col min="12548" max="12548" width="50.5" style="60" customWidth="1"/>
    <col min="12549" max="12549" width="44.75" style="60" customWidth="1"/>
    <col min="12550" max="12550" width="36.75" style="60" customWidth="1"/>
    <col min="12551" max="12551" width="25.625" style="60" customWidth="1"/>
    <col min="12552" max="12801" width="9" style="60"/>
    <col min="12802" max="12802" width="4.25" style="60" customWidth="1"/>
    <col min="12803" max="12803" width="58.125" style="60" customWidth="1"/>
    <col min="12804" max="12804" width="50.5" style="60" customWidth="1"/>
    <col min="12805" max="12805" width="44.75" style="60" customWidth="1"/>
    <col min="12806" max="12806" width="36.75" style="60" customWidth="1"/>
    <col min="12807" max="12807" width="25.625" style="60" customWidth="1"/>
    <col min="12808" max="13057" width="9" style="60"/>
    <col min="13058" max="13058" width="4.25" style="60" customWidth="1"/>
    <col min="13059" max="13059" width="58.125" style="60" customWidth="1"/>
    <col min="13060" max="13060" width="50.5" style="60" customWidth="1"/>
    <col min="13061" max="13061" width="44.75" style="60" customWidth="1"/>
    <col min="13062" max="13062" width="36.75" style="60" customWidth="1"/>
    <col min="13063" max="13063" width="25.625" style="60" customWidth="1"/>
    <col min="13064" max="13313" width="9" style="60"/>
    <col min="13314" max="13314" width="4.25" style="60" customWidth="1"/>
    <col min="13315" max="13315" width="58.125" style="60" customWidth="1"/>
    <col min="13316" max="13316" width="50.5" style="60" customWidth="1"/>
    <col min="13317" max="13317" width="44.75" style="60" customWidth="1"/>
    <col min="13318" max="13318" width="36.75" style="60" customWidth="1"/>
    <col min="13319" max="13319" width="25.625" style="60" customWidth="1"/>
    <col min="13320" max="13569" width="9" style="60"/>
    <col min="13570" max="13570" width="4.25" style="60" customWidth="1"/>
    <col min="13571" max="13571" width="58.125" style="60" customWidth="1"/>
    <col min="13572" max="13572" width="50.5" style="60" customWidth="1"/>
    <col min="13573" max="13573" width="44.75" style="60" customWidth="1"/>
    <col min="13574" max="13574" width="36.75" style="60" customWidth="1"/>
    <col min="13575" max="13575" width="25.625" style="60" customWidth="1"/>
    <col min="13576" max="13825" width="9" style="60"/>
    <col min="13826" max="13826" width="4.25" style="60" customWidth="1"/>
    <col min="13827" max="13827" width="58.125" style="60" customWidth="1"/>
    <col min="13828" max="13828" width="50.5" style="60" customWidth="1"/>
    <col min="13829" max="13829" width="44.75" style="60" customWidth="1"/>
    <col min="13830" max="13830" width="36.75" style="60" customWidth="1"/>
    <col min="13831" max="13831" width="25.625" style="60" customWidth="1"/>
    <col min="13832" max="14081" width="9" style="60"/>
    <col min="14082" max="14082" width="4.25" style="60" customWidth="1"/>
    <col min="14083" max="14083" width="58.125" style="60" customWidth="1"/>
    <col min="14084" max="14084" width="50.5" style="60" customWidth="1"/>
    <col min="14085" max="14085" width="44.75" style="60" customWidth="1"/>
    <col min="14086" max="14086" width="36.75" style="60" customWidth="1"/>
    <col min="14087" max="14087" width="25.625" style="60" customWidth="1"/>
    <col min="14088" max="14337" width="9" style="60"/>
    <col min="14338" max="14338" width="4.25" style="60" customWidth="1"/>
    <col min="14339" max="14339" width="58.125" style="60" customWidth="1"/>
    <col min="14340" max="14340" width="50.5" style="60" customWidth="1"/>
    <col min="14341" max="14341" width="44.75" style="60" customWidth="1"/>
    <col min="14342" max="14342" width="36.75" style="60" customWidth="1"/>
    <col min="14343" max="14343" width="25.625" style="60" customWidth="1"/>
    <col min="14344" max="14593" width="9" style="60"/>
    <col min="14594" max="14594" width="4.25" style="60" customWidth="1"/>
    <col min="14595" max="14595" width="58.125" style="60" customWidth="1"/>
    <col min="14596" max="14596" width="50.5" style="60" customWidth="1"/>
    <col min="14597" max="14597" width="44.75" style="60" customWidth="1"/>
    <col min="14598" max="14598" width="36.75" style="60" customWidth="1"/>
    <col min="14599" max="14599" width="25.625" style="60" customWidth="1"/>
    <col min="14600" max="14849" width="9" style="60"/>
    <col min="14850" max="14850" width="4.25" style="60" customWidth="1"/>
    <col min="14851" max="14851" width="58.125" style="60" customWidth="1"/>
    <col min="14852" max="14852" width="50.5" style="60" customWidth="1"/>
    <col min="14853" max="14853" width="44.75" style="60" customWidth="1"/>
    <col min="14854" max="14854" width="36.75" style="60" customWidth="1"/>
    <col min="14855" max="14855" width="25.625" style="60" customWidth="1"/>
    <col min="14856" max="15105" width="9" style="60"/>
    <col min="15106" max="15106" width="4.25" style="60" customWidth="1"/>
    <col min="15107" max="15107" width="58.125" style="60" customWidth="1"/>
    <col min="15108" max="15108" width="50.5" style="60" customWidth="1"/>
    <col min="15109" max="15109" width="44.75" style="60" customWidth="1"/>
    <col min="15110" max="15110" width="36.75" style="60" customWidth="1"/>
    <col min="15111" max="15111" width="25.625" style="60" customWidth="1"/>
    <col min="15112" max="15361" width="9" style="60"/>
    <col min="15362" max="15362" width="4.25" style="60" customWidth="1"/>
    <col min="15363" max="15363" width="58.125" style="60" customWidth="1"/>
    <col min="15364" max="15364" width="50.5" style="60" customWidth="1"/>
    <col min="15365" max="15365" width="44.75" style="60" customWidth="1"/>
    <col min="15366" max="15366" width="36.75" style="60" customWidth="1"/>
    <col min="15367" max="15367" width="25.625" style="60" customWidth="1"/>
    <col min="15368" max="15617" width="9" style="60"/>
    <col min="15618" max="15618" width="4.25" style="60" customWidth="1"/>
    <col min="15619" max="15619" width="58.125" style="60" customWidth="1"/>
    <col min="15620" max="15620" width="50.5" style="60" customWidth="1"/>
    <col min="15621" max="15621" width="44.75" style="60" customWidth="1"/>
    <col min="15622" max="15622" width="36.75" style="60" customWidth="1"/>
    <col min="15623" max="15623" width="25.625" style="60" customWidth="1"/>
    <col min="15624" max="15873" width="9" style="60"/>
    <col min="15874" max="15874" width="4.25" style="60" customWidth="1"/>
    <col min="15875" max="15875" width="58.125" style="60" customWidth="1"/>
    <col min="15876" max="15876" width="50.5" style="60" customWidth="1"/>
    <col min="15877" max="15877" width="44.75" style="60" customWidth="1"/>
    <col min="15878" max="15878" width="36.75" style="60" customWidth="1"/>
    <col min="15879" max="15879" width="25.625" style="60" customWidth="1"/>
    <col min="15880" max="16129" width="9" style="60"/>
    <col min="16130" max="16130" width="4.25" style="60" customWidth="1"/>
    <col min="16131" max="16131" width="58.125" style="60" customWidth="1"/>
    <col min="16132" max="16132" width="50.5" style="60" customWidth="1"/>
    <col min="16133" max="16133" width="44.75" style="60" customWidth="1"/>
    <col min="16134" max="16134" width="36.75" style="60" customWidth="1"/>
    <col min="16135" max="16135" width="25.625" style="60" customWidth="1"/>
    <col min="16136" max="16384" width="9" style="60"/>
  </cols>
  <sheetData>
    <row r="3" spans="2:7" s="57" customFormat="1" ht="18.75" x14ac:dyDescent="0.3">
      <c r="B3" s="54"/>
      <c r="C3" s="129" t="s">
        <v>163</v>
      </c>
      <c r="D3" s="129"/>
      <c r="E3" s="55"/>
      <c r="F3" s="56"/>
      <c r="G3" s="54"/>
    </row>
    <row r="4" spans="2:7" ht="24" customHeight="1" x14ac:dyDescent="0.25">
      <c r="C4" s="59">
        <v>41684</v>
      </c>
    </row>
    <row r="5" spans="2:7" s="57" customFormat="1" ht="45.75" customHeight="1" x14ac:dyDescent="0.25">
      <c r="B5" s="58"/>
      <c r="C5" s="61" t="s">
        <v>114</v>
      </c>
      <c r="D5" s="61" t="s">
        <v>164</v>
      </c>
      <c r="E5" s="61" t="s">
        <v>116</v>
      </c>
      <c r="F5" s="61" t="s">
        <v>117</v>
      </c>
      <c r="G5" s="61" t="s">
        <v>118</v>
      </c>
    </row>
    <row r="6" spans="2:7" ht="12" customHeight="1" x14ac:dyDescent="0.25"/>
    <row r="7" spans="2:7" ht="117.75" customHeight="1" x14ac:dyDescent="0.25">
      <c r="B7" s="74" t="s">
        <v>119</v>
      </c>
      <c r="C7" s="75" t="s">
        <v>165</v>
      </c>
      <c r="D7" s="76" t="s">
        <v>166</v>
      </c>
      <c r="E7" s="77" t="s">
        <v>167</v>
      </c>
      <c r="F7" s="78" t="s">
        <v>168</v>
      </c>
      <c r="G7" s="78" t="s">
        <v>134</v>
      </c>
    </row>
    <row r="8" spans="2:7" ht="135" customHeight="1" x14ac:dyDescent="0.25">
      <c r="B8" s="74" t="s">
        <v>125</v>
      </c>
      <c r="C8" s="79" t="s">
        <v>169</v>
      </c>
      <c r="D8" s="76" t="s">
        <v>166</v>
      </c>
      <c r="E8" s="77" t="s">
        <v>170</v>
      </c>
      <c r="F8" s="78" t="s">
        <v>171</v>
      </c>
      <c r="G8" s="78" t="s">
        <v>134</v>
      </c>
    </row>
    <row r="9" spans="2:7" ht="120" customHeight="1" x14ac:dyDescent="0.25">
      <c r="B9" s="74" t="s">
        <v>135</v>
      </c>
      <c r="C9" s="79" t="s">
        <v>172</v>
      </c>
      <c r="D9" s="79" t="s">
        <v>149</v>
      </c>
      <c r="E9" s="80" t="s">
        <v>173</v>
      </c>
      <c r="F9" s="78" t="s">
        <v>152</v>
      </c>
      <c r="G9" s="78" t="s">
        <v>152</v>
      </c>
    </row>
    <row r="10" spans="2:7" ht="44.25" customHeight="1" x14ac:dyDescent="0.25">
      <c r="B10" s="74" t="s">
        <v>144</v>
      </c>
      <c r="C10" s="81" t="s">
        <v>174</v>
      </c>
      <c r="D10" s="63"/>
      <c r="E10" s="63"/>
      <c r="F10" s="65"/>
      <c r="G10" s="63"/>
    </row>
    <row r="11" spans="2:7" ht="174" customHeight="1" x14ac:dyDescent="0.25">
      <c r="B11" s="82"/>
      <c r="C11" s="76" t="s">
        <v>175</v>
      </c>
      <c r="D11" s="78" t="s">
        <v>176</v>
      </c>
      <c r="E11" s="77" t="s">
        <v>177</v>
      </c>
      <c r="F11" s="78" t="s">
        <v>178</v>
      </c>
      <c r="G11" s="83" t="s">
        <v>124</v>
      </c>
    </row>
    <row r="12" spans="2:7" ht="257.25" customHeight="1" x14ac:dyDescent="0.25">
      <c r="B12" s="82"/>
      <c r="C12" s="76" t="s">
        <v>179</v>
      </c>
      <c r="D12" s="78" t="s">
        <v>180</v>
      </c>
      <c r="E12" s="77" t="s">
        <v>181</v>
      </c>
      <c r="F12" s="78" t="s">
        <v>182</v>
      </c>
      <c r="G12" s="78" t="s">
        <v>134</v>
      </c>
    </row>
    <row r="13" spans="2:7" ht="257.25" customHeight="1" x14ac:dyDescent="0.25">
      <c r="B13" s="82"/>
      <c r="C13" s="76" t="s">
        <v>183</v>
      </c>
      <c r="D13" s="78" t="s">
        <v>184</v>
      </c>
      <c r="E13" s="77" t="s">
        <v>185</v>
      </c>
      <c r="F13" s="78" t="s">
        <v>186</v>
      </c>
      <c r="G13" s="78" t="s">
        <v>124</v>
      </c>
    </row>
    <row r="14" spans="2:7" ht="95.25" customHeight="1" x14ac:dyDescent="0.25">
      <c r="B14" s="74" t="s">
        <v>147</v>
      </c>
      <c r="C14" s="84" t="s">
        <v>187</v>
      </c>
      <c r="D14" s="63"/>
      <c r="E14" s="64"/>
      <c r="F14" s="65"/>
    </row>
    <row r="15" spans="2:7" ht="150" customHeight="1" x14ac:dyDescent="0.25">
      <c r="B15" s="74"/>
      <c r="C15" s="78" t="s">
        <v>175</v>
      </c>
      <c r="D15" s="78" t="s">
        <v>176</v>
      </c>
      <c r="E15" s="77" t="s">
        <v>177</v>
      </c>
      <c r="F15" s="78" t="s">
        <v>178</v>
      </c>
      <c r="G15" s="78" t="s">
        <v>124</v>
      </c>
    </row>
    <row r="16" spans="2:7" ht="169.5" customHeight="1" x14ac:dyDescent="0.25">
      <c r="B16" s="74"/>
      <c r="C16" s="78" t="s">
        <v>188</v>
      </c>
      <c r="D16" s="78" t="s">
        <v>184</v>
      </c>
      <c r="E16" s="77" t="s">
        <v>189</v>
      </c>
      <c r="F16" s="78" t="s">
        <v>190</v>
      </c>
      <c r="G16" s="78" t="s">
        <v>124</v>
      </c>
    </row>
    <row r="17" spans="2:7" ht="189" customHeight="1" x14ac:dyDescent="0.25">
      <c r="B17" s="74" t="s">
        <v>153</v>
      </c>
      <c r="C17" s="75" t="s">
        <v>191</v>
      </c>
      <c r="D17" s="78" t="s">
        <v>192</v>
      </c>
      <c r="E17" s="77" t="s">
        <v>193</v>
      </c>
      <c r="F17" s="78" t="s">
        <v>194</v>
      </c>
      <c r="G17" s="78" t="s">
        <v>134</v>
      </c>
    </row>
    <row r="18" spans="2:7" ht="146.25" customHeight="1" x14ac:dyDescent="0.25">
      <c r="B18" s="74" t="s">
        <v>158</v>
      </c>
      <c r="C18" s="75" t="s">
        <v>195</v>
      </c>
      <c r="D18" s="78" t="s">
        <v>196</v>
      </c>
      <c r="E18" s="85" t="s">
        <v>197</v>
      </c>
      <c r="F18" s="65"/>
      <c r="G18" s="78" t="s">
        <v>198</v>
      </c>
    </row>
  </sheetData>
  <mergeCells count="1">
    <mergeCell ref="C3:D3"/>
  </mergeCells>
  <pageMargins left="0.75" right="0.75" top="1" bottom="1" header="0.5" footer="0.5"/>
  <pageSetup scale="56" fitToHeight="2" orientation="landscape" r:id="rId1"/>
  <headerFooter alignWithMargins="0"/>
  <rowBreaks count="1" manualBreakCount="1">
    <brk id="13" min="1" max="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indexed="55"/>
    <pageSetUpPr fitToPage="1"/>
  </sheetPr>
  <dimension ref="B4:L26"/>
  <sheetViews>
    <sheetView workbookViewId="0">
      <selection sqref="A1:XFD1048576"/>
    </sheetView>
  </sheetViews>
  <sheetFormatPr defaultRowHeight="15" x14ac:dyDescent="0.2"/>
  <cols>
    <col min="1" max="1" width="9" style="3"/>
    <col min="2" max="2" width="30.5" style="3" bestFit="1" customWidth="1"/>
    <col min="3" max="3" width="2.375" style="3" customWidth="1"/>
    <col min="4" max="4" width="30.125" style="3" bestFit="1" customWidth="1"/>
    <col min="5" max="5" width="2.375" style="3" customWidth="1"/>
    <col min="6" max="6" width="34" style="3" bestFit="1" customWidth="1"/>
    <col min="7" max="7" width="2.375" style="3" customWidth="1"/>
    <col min="8" max="8" width="24.125" style="3" bestFit="1" customWidth="1"/>
    <col min="9" max="9" width="2.25" style="3" customWidth="1"/>
    <col min="10" max="10" width="21.125" style="3" bestFit="1" customWidth="1"/>
    <col min="11" max="11" width="2.25" style="3" customWidth="1"/>
    <col min="12" max="12" width="18.375" style="3" bestFit="1" customWidth="1"/>
    <col min="13" max="16384" width="9" style="3"/>
  </cols>
  <sheetData>
    <row r="4" spans="2:12" x14ac:dyDescent="0.2">
      <c r="B4" s="4" t="s">
        <v>0</v>
      </c>
      <c r="D4" s="4" t="s">
        <v>2</v>
      </c>
      <c r="F4" s="4" t="s">
        <v>17</v>
      </c>
      <c r="H4" s="4" t="s">
        <v>33</v>
      </c>
      <c r="J4" s="4" t="s">
        <v>61</v>
      </c>
      <c r="L4" s="4" t="s">
        <v>65</v>
      </c>
    </row>
    <row r="5" spans="2:12" x14ac:dyDescent="0.2">
      <c r="B5" s="3" t="s">
        <v>31</v>
      </c>
      <c r="D5" s="3" t="s">
        <v>32</v>
      </c>
      <c r="F5" s="3" t="s">
        <v>48</v>
      </c>
      <c r="H5" s="3" t="s">
        <v>39</v>
      </c>
      <c r="J5" s="3" t="s">
        <v>62</v>
      </c>
      <c r="L5" s="3" t="s">
        <v>66</v>
      </c>
    </row>
    <row r="6" spans="2:12" x14ac:dyDescent="0.2">
      <c r="B6" s="3" t="s">
        <v>51</v>
      </c>
      <c r="D6" s="3" t="s">
        <v>59</v>
      </c>
      <c r="F6" s="3" t="s">
        <v>59</v>
      </c>
      <c r="H6" s="3" t="s">
        <v>36</v>
      </c>
      <c r="J6" s="3" t="s">
        <v>63</v>
      </c>
      <c r="L6" s="40">
        <v>1</v>
      </c>
    </row>
    <row r="7" spans="2:12" x14ac:dyDescent="0.2">
      <c r="B7" s="3" t="s">
        <v>3</v>
      </c>
      <c r="D7" s="3" t="s">
        <v>53</v>
      </c>
      <c r="F7" s="3" t="s">
        <v>18</v>
      </c>
      <c r="H7" s="3" t="s">
        <v>37</v>
      </c>
      <c r="J7" s="3" t="s">
        <v>64</v>
      </c>
      <c r="L7" s="40">
        <v>3</v>
      </c>
    </row>
    <row r="8" spans="2:12" x14ac:dyDescent="0.2">
      <c r="B8" s="3" t="s">
        <v>4</v>
      </c>
      <c r="D8" s="3" t="s">
        <v>28</v>
      </c>
      <c r="F8" s="3" t="s">
        <v>19</v>
      </c>
      <c r="H8" s="3" t="s">
        <v>38</v>
      </c>
      <c r="L8" s="40">
        <v>5</v>
      </c>
    </row>
    <row r="9" spans="2:12" x14ac:dyDescent="0.2">
      <c r="B9" s="3" t="s">
        <v>5</v>
      </c>
      <c r="D9" s="3" t="s">
        <v>1</v>
      </c>
      <c r="F9" s="3" t="s">
        <v>49</v>
      </c>
      <c r="H9" s="3" t="s">
        <v>55</v>
      </c>
      <c r="L9" s="40">
        <v>8</v>
      </c>
    </row>
    <row r="10" spans="2:12" x14ac:dyDescent="0.2">
      <c r="B10" s="3" t="s">
        <v>6</v>
      </c>
      <c r="D10" s="3" t="s">
        <v>59</v>
      </c>
      <c r="F10" s="3" t="s">
        <v>54</v>
      </c>
      <c r="H10" s="3" t="s">
        <v>43</v>
      </c>
      <c r="L10" s="40">
        <v>9</v>
      </c>
    </row>
    <row r="11" spans="2:12" x14ac:dyDescent="0.2">
      <c r="B11" s="3" t="s">
        <v>7</v>
      </c>
    </row>
    <row r="12" spans="2:12" x14ac:dyDescent="0.2">
      <c r="B12" s="3" t="s">
        <v>8</v>
      </c>
    </row>
    <row r="13" spans="2:12" x14ac:dyDescent="0.2">
      <c r="B13" s="3" t="s">
        <v>45</v>
      </c>
    </row>
    <row r="14" spans="2:12" x14ac:dyDescent="0.2">
      <c r="B14" s="3" t="s">
        <v>9</v>
      </c>
    </row>
    <row r="15" spans="2:12" x14ac:dyDescent="0.2">
      <c r="B15" s="3" t="s">
        <v>44</v>
      </c>
    </row>
    <row r="16" spans="2:12" x14ac:dyDescent="0.2">
      <c r="B16" s="3" t="s">
        <v>10</v>
      </c>
    </row>
    <row r="17" spans="2:2" x14ac:dyDescent="0.2">
      <c r="B17" s="3" t="s">
        <v>11</v>
      </c>
    </row>
    <row r="18" spans="2:2" x14ac:dyDescent="0.2">
      <c r="B18" s="3" t="s">
        <v>46</v>
      </c>
    </row>
    <row r="19" spans="2:2" x14ac:dyDescent="0.2">
      <c r="B19" s="3" t="s">
        <v>12</v>
      </c>
    </row>
    <row r="20" spans="2:2" x14ac:dyDescent="0.2">
      <c r="B20" s="3" t="s">
        <v>14</v>
      </c>
    </row>
    <row r="21" spans="2:2" x14ac:dyDescent="0.2">
      <c r="B21" s="3" t="s">
        <v>52</v>
      </c>
    </row>
    <row r="22" spans="2:2" x14ac:dyDescent="0.2">
      <c r="B22" s="3" t="s">
        <v>13</v>
      </c>
    </row>
    <row r="23" spans="2:2" x14ac:dyDescent="0.2">
      <c r="B23" s="3" t="s">
        <v>56</v>
      </c>
    </row>
    <row r="24" spans="2:2" x14ac:dyDescent="0.2">
      <c r="B24" s="3" t="s">
        <v>29</v>
      </c>
    </row>
    <row r="25" spans="2:2" x14ac:dyDescent="0.2">
      <c r="B25" s="3" t="s">
        <v>30</v>
      </c>
    </row>
    <row r="26" spans="2:2" x14ac:dyDescent="0.2">
      <c r="B26" s="3" t="s">
        <v>57</v>
      </c>
    </row>
  </sheetData>
  <sheetProtection password="C5E3" sheet="1" objects="1" scenarios="1"/>
  <phoneticPr fontId="3" type="noConversion"/>
  <pageMargins left="0.75" right="0.75" top="1" bottom="1" header="0.5" footer="0.5"/>
  <pageSetup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14</vt:i4>
      </vt:variant>
    </vt:vector>
  </HeadingPairs>
  <TitlesOfParts>
    <vt:vector size="21" baseType="lpstr">
      <vt:lpstr>Financial Analysis Temp revised</vt:lpstr>
      <vt:lpstr>Instructions</vt:lpstr>
      <vt:lpstr>Financial Analysis Template</vt:lpstr>
      <vt:lpstr>Financial Analysis working</vt:lpstr>
      <vt:lpstr>Operating Budget Reference</vt:lpstr>
      <vt:lpstr>Capital Budget Reference</vt:lpstr>
      <vt:lpstr>Drop Down Menus</vt:lpstr>
      <vt:lpstr>Appropriated?</vt:lpstr>
      <vt:lpstr>Budget</vt:lpstr>
      <vt:lpstr>Company</vt:lpstr>
      <vt:lpstr>Departments</vt:lpstr>
      <vt:lpstr>Fund</vt:lpstr>
      <vt:lpstr>Funding_Source</vt:lpstr>
      <vt:lpstr>'Capital Budget Reference'!Print_Area</vt:lpstr>
      <vt:lpstr>'Financial Analysis Temp revised'!Print_Area</vt:lpstr>
      <vt:lpstr>'Financial Analysis Template'!Print_Area</vt:lpstr>
      <vt:lpstr>'Financial Analysis working'!Print_Area</vt:lpstr>
      <vt:lpstr>Instructions!Print_Area</vt:lpstr>
      <vt:lpstr>'Operating Budget Reference'!Print_Area</vt:lpstr>
      <vt:lpstr>'Capital Budget Reference'!Print_Titles</vt:lpstr>
      <vt:lpstr>'Operating Budget Reference'!Print_Titles</vt:lpstr>
    </vt:vector>
  </TitlesOfParts>
  <Company>City of Saint Paul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Susan Melchionne</dc:creator>
  <cp:lastModifiedBy>Renee Manning</cp:lastModifiedBy>
  <cp:lastPrinted>2016-08-10T21:16:58Z</cp:lastPrinted>
  <dcterms:created xsi:type="dcterms:W3CDTF">2010-06-08T16:34:51Z</dcterms:created>
  <dcterms:modified xsi:type="dcterms:W3CDTF">2026-02-25T20:47:59Z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 id">
    <vt:lpwstr>192e4e5f-e451-4eeb-a3b5-6ea039209ee3</vt:lpwstr>
  </property>
  <property fmtid="{D5CDD505-2E9C-101B-9397-08002B2CF9AE}" pid="3" name="Workbook type">
    <vt:lpwstr>Custom</vt:lpwstr>
  </property>
  <property fmtid="{D5CDD505-2E9C-101B-9397-08002B2CF9AE}" pid="4" name="Workbook version">
    <vt:lpwstr>Custom</vt:lpwstr>
  </property>
</Properties>
</file>